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75" yWindow="65386" windowWidth="6450" windowHeight="10005" tabRatio="936" activeTab="1"/>
  </bookViews>
  <sheets>
    <sheet name="작성순서" sheetId="1" r:id="rId1"/>
    <sheet name="표지" sheetId="2" r:id="rId2"/>
    <sheet name="총괄표" sheetId="3" r:id="rId3"/>
    <sheet name="목차" sheetId="4" r:id="rId4"/>
    <sheet name="표지 (2)" sheetId="5" r:id="rId5"/>
    <sheet name="자금계산서(수입)" sheetId="6" r:id="rId6"/>
    <sheet name="표지 (3)" sheetId="7" r:id="rId7"/>
    <sheet name="자금계산서(지출)" sheetId="8" r:id="rId8"/>
    <sheet name="표지 (4)" sheetId="9" r:id="rId9"/>
    <sheet name="대차대조표(자산)" sheetId="10" r:id="rId10"/>
    <sheet name="대차대조표(부채,기본금)" sheetId="11" r:id="rId11"/>
    <sheet name="표지 (5)" sheetId="12" r:id="rId12"/>
    <sheet name="운영계산서(수입)" sheetId="13" r:id="rId13"/>
    <sheet name="표지 (6)" sheetId="14" r:id="rId14"/>
    <sheet name="운영계산서(지출)" sheetId="15" r:id="rId15"/>
    <sheet name="표지 (7)" sheetId="16" r:id="rId16"/>
    <sheet name="예비비사용액명세서" sheetId="17" r:id="rId17"/>
    <sheet name="현금 및 예금명세서" sheetId="18" r:id="rId18"/>
    <sheet name="현금실사표" sheetId="19" r:id="rId19"/>
    <sheet name="수표수불명세서" sheetId="20" r:id="rId20"/>
    <sheet name="선급금명세서" sheetId="21" r:id="rId21"/>
    <sheet name="미수금명세서" sheetId="22" r:id="rId22"/>
    <sheet name="가지급금명세서" sheetId="23" r:id="rId23"/>
    <sheet name="선급법인세명세서" sheetId="24" r:id="rId24"/>
    <sheet name="받을어음명세서" sheetId="25" r:id="rId25"/>
    <sheet name="투자와 기타자산명세서" sheetId="26" r:id="rId26"/>
    <sheet name="투자유가증권명세서" sheetId="27" r:id="rId27"/>
    <sheet name="고정자산명세서" sheetId="28" r:id="rId28"/>
    <sheet name="차입금명세서" sheetId="29" r:id="rId29"/>
    <sheet name="예수금명세서" sheetId="30" r:id="rId30"/>
    <sheet name="미지급금명세서" sheetId="31" r:id="rId31"/>
    <sheet name="가수금명세서" sheetId="32" r:id="rId32"/>
    <sheet name="지급어음명세서" sheetId="33" r:id="rId33"/>
    <sheet name="어음수불명세서" sheetId="34" r:id="rId34"/>
    <sheet name="차관명세서" sheetId="35" r:id="rId35"/>
    <sheet name="학교채명세서" sheetId="36" r:id="rId36"/>
    <sheet name="기본금명세서" sheetId="37" r:id="rId37"/>
    <sheet name="기본금증감내역" sheetId="38" r:id="rId38"/>
    <sheet name="등록금명세서" sheetId="39" r:id="rId39"/>
    <sheet name="전입금명세서" sheetId="40" r:id="rId40"/>
    <sheet name="표지 (8)" sheetId="41" r:id="rId41"/>
    <sheet name="합계잔액시산표" sheetId="42" r:id="rId42"/>
  </sheets>
  <externalReferences>
    <externalReference r:id="rId45"/>
    <externalReference r:id="rId46"/>
    <externalReference r:id="rId47"/>
  </externalReferences>
  <definedNames>
    <definedName name="iv">'[1]교비지출'!#REF!</definedName>
    <definedName name="_xlnm.Print_Area" localSheetId="31">'가수금명세서'!$A$1:$E$15</definedName>
    <definedName name="_xlnm.Print_Area" localSheetId="22">'가지급금명세서'!$A$1:$F$15</definedName>
    <definedName name="_xlnm.Print_Area" localSheetId="27">'고정자산명세서'!$A$1:$I$19</definedName>
    <definedName name="_xlnm.Print_Area" localSheetId="36">'기본금명세서'!$A$1:$I$22</definedName>
    <definedName name="_xlnm.Print_Area" localSheetId="10">'대차대조표(부채,기본금)'!$A$1:$F$51</definedName>
    <definedName name="_xlnm.Print_Area" localSheetId="9">'대차대조표(자산)'!$A$1:$F$53</definedName>
    <definedName name="_xlnm.Print_Area" localSheetId="3">'목차'!$A$1:$B$33</definedName>
    <definedName name="_xlnm.Print_Area" localSheetId="23">'선급법인세명세서'!$A$1:$E$18</definedName>
    <definedName name="_xlnm.Print_Area" localSheetId="12">'운영계산서(수입)'!$A$1:$F$62</definedName>
    <definedName name="_xlnm.Print_Area" localSheetId="14">'운영계산서(지출)'!$A$1:$F$99</definedName>
    <definedName name="_xlnm.Print_Area" localSheetId="5">'자금계산서(수입)'!$A$1:$H$95</definedName>
    <definedName name="_xlnm.Print_Area" localSheetId="7">'자금계산서(지출)'!$A$1:$J$125</definedName>
    <definedName name="_xlnm.Print_Area" localSheetId="39">'전입금명세서'!$A$1:$E$16</definedName>
    <definedName name="_xlnm.Print_Area" localSheetId="28">'차입금명세서'!$A$1:$L$12</definedName>
    <definedName name="_xlnm.Print_Area" localSheetId="2">'총괄표'!$A$1:$J$16</definedName>
    <definedName name="_xlnm.Print_Area" localSheetId="25">'투자와 기타자산명세서'!$A$1:$H$19</definedName>
    <definedName name="_xlnm.Print_Area" localSheetId="6">'표지 (3)'!$A$1:$L$10</definedName>
    <definedName name="_xlnm.Print_Area" localSheetId="41">'합계잔액시산표'!$A$1:$F$190</definedName>
    <definedName name="_xlnm.Print_Titles" localSheetId="10">'대차대조표(부채,기본금)'!$3:$6</definedName>
    <definedName name="_xlnm.Print_Titles" localSheetId="9">'대차대조표(자산)'!$5:$8</definedName>
    <definedName name="_xlnm.Print_Titles" localSheetId="23">'선급법인세명세서'!$3:$4</definedName>
    <definedName name="_xlnm.Print_Titles" localSheetId="12">'운영계산서(수입)'!$5:$8</definedName>
    <definedName name="_xlnm.Print_Titles" localSheetId="14">'운영계산서(지출)'!$2:$5</definedName>
    <definedName name="_xlnm.Print_Titles" localSheetId="5">'자금계산서(수입)'!$4:$6</definedName>
    <definedName name="_xlnm.Print_Titles" localSheetId="7">'자금계산서(지출)'!$2:$4</definedName>
    <definedName name="_xlnm.Print_Titles" localSheetId="41">'합계잔액시산표'!$3:$5</definedName>
    <definedName name="_xlnm.Print_Titles" localSheetId="17">'현금 및 예금명세서'!$3:$4</definedName>
    <definedName name="Z_FDCFBB60_F899_11D2_AC2F_00A0C9E0D071_.wvu.Cols" localSheetId="5" hidden="1">'자금계산서(수입)'!$H:$H</definedName>
  </definedNames>
  <calcPr fullCalcOnLoad="1"/>
</workbook>
</file>

<file path=xl/comments37.xml><?xml version="1.0" encoding="utf-8"?>
<comments xmlns="http://schemas.openxmlformats.org/spreadsheetml/2006/main">
  <authors>
    <author>김종호</author>
  </authors>
  <commentList>
    <comment ref="H19" authorId="0">
      <text>
        <r>
          <rPr>
            <b/>
            <sz val="9"/>
            <rFont val="굴림"/>
            <family val="3"/>
          </rPr>
          <t>운영계산서 및 대차대조표의 당기운영차액과 일치</t>
        </r>
      </text>
    </comment>
    <comment ref="H21" authorId="0">
      <text>
        <r>
          <rPr>
            <b/>
            <sz val="9"/>
            <rFont val="굴림"/>
            <family val="3"/>
          </rPr>
          <t>운영차액과 일치
※대차대조표</t>
        </r>
      </text>
    </comment>
    <comment ref="H17" authorId="0">
      <text>
        <r>
          <rPr>
            <b/>
            <sz val="9"/>
            <rFont val="굴림"/>
            <family val="3"/>
          </rPr>
          <t>대차대조표상
전기이월운영차액</t>
        </r>
      </text>
    </comment>
    <comment ref="D19" authorId="0">
      <text>
        <r>
          <rPr>
            <b/>
            <sz val="9"/>
            <rFont val="굴림"/>
            <family val="3"/>
          </rPr>
          <t>당기
운영수익합계-운영비용합계</t>
        </r>
      </text>
    </comment>
    <comment ref="C17" authorId="0">
      <text>
        <r>
          <rPr>
            <b/>
            <sz val="9"/>
            <rFont val="굴림"/>
            <family val="3"/>
          </rPr>
          <t>대차대조표
전기이월운영차액</t>
        </r>
      </text>
    </comment>
    <comment ref="E19" authorId="0">
      <text>
        <r>
          <rPr>
            <b/>
            <sz val="9"/>
            <rFont val="굴림"/>
            <family val="3"/>
          </rPr>
          <t>운영차액대체액</t>
        </r>
      </text>
    </comment>
    <comment ref="G19" authorId="0">
      <text>
        <r>
          <rPr>
            <b/>
            <sz val="9"/>
            <rFont val="굴림"/>
            <family val="3"/>
          </rPr>
          <t>기본금대체액</t>
        </r>
      </text>
    </comment>
  </commentList>
</comments>
</file>

<file path=xl/sharedStrings.xml><?xml version="1.0" encoding="utf-8"?>
<sst xmlns="http://schemas.openxmlformats.org/spreadsheetml/2006/main" count="1404" uniqueCount="1197">
  <si>
    <t xml:space="preserve">  21) 전입금 명세서 ---------------------------------------------------------------------------------- --------------------</t>
  </si>
  <si>
    <t xml:space="preserve">  18) 학교채 명세서 ----------------------------------------------------------------------------------</t>
  </si>
  <si>
    <t>신입생등록</t>
  </si>
  <si>
    <t>재학생등록</t>
  </si>
  <si>
    <t>(단위:  원)</t>
  </si>
  <si>
    <t>내     용</t>
  </si>
  <si>
    <t>구     분</t>
  </si>
  <si>
    <t>합     계</t>
  </si>
  <si>
    <t>기타예수금</t>
  </si>
  <si>
    <t>교직원채권가압금액</t>
  </si>
  <si>
    <t>연금,건강보험료등</t>
  </si>
  <si>
    <t>과세표준(수입이자)</t>
  </si>
  <si>
    <t>선급법인세(원천납부액)</t>
  </si>
  <si>
    <t>발행인(기관)</t>
  </si>
  <si>
    <t>받  을  어  음  명  세  서</t>
  </si>
  <si>
    <t>합   계</t>
  </si>
  <si>
    <t>수 령 일</t>
  </si>
  <si>
    <t>금   액</t>
  </si>
  <si>
    <t>만 기 일</t>
  </si>
  <si>
    <t>어 음 번 호</t>
  </si>
  <si>
    <t>지 급 은 행</t>
  </si>
  <si>
    <t>허가근거</t>
  </si>
  <si>
    <t>차입처</t>
  </si>
  <si>
    <t>차입내역</t>
  </si>
  <si>
    <t>연월일</t>
  </si>
  <si>
    <t>당기증감액</t>
  </si>
  <si>
    <t>증가액</t>
  </si>
  <si>
    <t>감소액</t>
  </si>
  <si>
    <t>기말잔액</t>
  </si>
  <si>
    <t>지급이자율</t>
  </si>
  <si>
    <t>상환기한</t>
  </si>
  <si>
    <t>상환회계</t>
  </si>
  <si>
    <t>5231 시설설비보조</t>
  </si>
  <si>
    <t>전기이월액</t>
  </si>
  <si>
    <t>단 기 (장 기) 차 입 금 명 세 서</t>
  </si>
  <si>
    <t>구    분</t>
  </si>
  <si>
    <t>내               용</t>
  </si>
  <si>
    <t>금      액</t>
  </si>
  <si>
    <t>미  지  급  금  명  세  서</t>
  </si>
  <si>
    <t>가    수    금    명    세    서</t>
  </si>
  <si>
    <t xml:space="preserve">    2) 집기비품 매각</t>
  </si>
  <si>
    <t>내      용</t>
  </si>
  <si>
    <t>수령일</t>
  </si>
  <si>
    <t>구  매  매  수</t>
  </si>
  <si>
    <t>발  행  매  수</t>
  </si>
  <si>
    <t>폐 기 매 수</t>
  </si>
  <si>
    <t>비 고</t>
  </si>
  <si>
    <t>지  급  어  음  명  세  서</t>
  </si>
  <si>
    <t>거래은행</t>
  </si>
  <si>
    <t>발행일</t>
  </si>
  <si>
    <t>발행처</t>
  </si>
  <si>
    <t>내용</t>
  </si>
  <si>
    <t>어음번호</t>
  </si>
  <si>
    <t>매수</t>
  </si>
  <si>
    <t>금액</t>
  </si>
  <si>
    <t>만기일</t>
  </si>
  <si>
    <t>거래은행</t>
  </si>
  <si>
    <t>구  매  매  수</t>
  </si>
  <si>
    <t>발  행  매  수</t>
  </si>
  <si>
    <t>폐 기 매 수</t>
  </si>
  <si>
    <t>미사용매수</t>
  </si>
  <si>
    <t>비 고</t>
  </si>
  <si>
    <t>구입일</t>
  </si>
  <si>
    <t>번호</t>
  </si>
  <si>
    <t>매수</t>
  </si>
  <si>
    <t>상거래</t>
  </si>
  <si>
    <t>차입용</t>
  </si>
  <si>
    <t>담보제공등</t>
  </si>
  <si>
    <t>매수소계</t>
  </si>
  <si>
    <t>합 계</t>
  </si>
  <si>
    <t>어  음  수  불  명  세  서</t>
  </si>
  <si>
    <t>허가근거</t>
  </si>
  <si>
    <t>차입(차관)내용</t>
  </si>
  <si>
    <t>장부가액</t>
  </si>
  <si>
    <t>평가액</t>
  </si>
  <si>
    <t>평가차액</t>
  </si>
  <si>
    <t>합              계</t>
  </si>
  <si>
    <t>승인일자</t>
  </si>
  <si>
    <t>도입외화</t>
  </si>
  <si>
    <t>상환기간</t>
  </si>
  <si>
    <t>외  화</t>
  </si>
  <si>
    <t>환  율</t>
  </si>
  <si>
    <t>원  화</t>
  </si>
  <si>
    <t>이자율</t>
  </si>
  <si>
    <t>내  용</t>
  </si>
  <si>
    <t>차 관 (외화장기차입금) 명 세 서</t>
  </si>
  <si>
    <t>학년도</t>
  </si>
  <si>
    <t>학  교  채  명  세  서</t>
  </si>
  <si>
    <t>학부모</t>
  </si>
  <si>
    <t>교직원</t>
  </si>
  <si>
    <t>소계</t>
  </si>
  <si>
    <t>동  문</t>
  </si>
  <si>
    <t>기  타</t>
  </si>
  <si>
    <t>구 분</t>
  </si>
  <si>
    <t>기 초 잔 액</t>
  </si>
  <si>
    <t>인 원</t>
  </si>
  <si>
    <t>금 액</t>
  </si>
  <si>
    <t>당 기 증 가</t>
  </si>
  <si>
    <t>당 기 상 환</t>
  </si>
  <si>
    <t>기 말 잔 액</t>
  </si>
  <si>
    <t>합    계</t>
  </si>
  <si>
    <t>전   입   금   명   세   서</t>
  </si>
  <si>
    <t>합                 계</t>
  </si>
  <si>
    <t>종   류</t>
  </si>
  <si>
    <t>내 용 (또는 계산근거)</t>
  </si>
  <si>
    <t>금   액</t>
  </si>
  <si>
    <t>예비비사용과목</t>
  </si>
  <si>
    <t>관</t>
  </si>
  <si>
    <t>항</t>
  </si>
  <si>
    <t>예비비사용결정액</t>
  </si>
  <si>
    <t>예비비지출액</t>
  </si>
  <si>
    <t>합          계</t>
  </si>
  <si>
    <t>예 비 비 사 용 액 명 세 서</t>
  </si>
  <si>
    <t>내   용</t>
  </si>
  <si>
    <t>금  액</t>
  </si>
  <si>
    <t>전기이월운영차액</t>
  </si>
  <si>
    <t>당기운영차액</t>
  </si>
  <si>
    <t>법       인</t>
  </si>
  <si>
    <t>기타 기본금</t>
  </si>
  <si>
    <t>적 립 금</t>
  </si>
  <si>
    <t>구         분</t>
  </si>
  <si>
    <t>전기이월</t>
  </si>
  <si>
    <t>당 기 증 가</t>
  </si>
  <si>
    <t>당 기 감 소</t>
  </si>
  <si>
    <t>기말잔액</t>
  </si>
  <si>
    <t>순수증가</t>
  </si>
  <si>
    <t>대체증가</t>
  </si>
  <si>
    <t>순수감소</t>
  </si>
  <si>
    <t>대체감소</t>
  </si>
  <si>
    <t>합        계</t>
  </si>
  <si>
    <t>특 정 기 금  계</t>
  </si>
  <si>
    <t>기 타 자 산  계</t>
  </si>
  <si>
    <t>합      계</t>
  </si>
  <si>
    <t>자  금  지  출  총  계</t>
  </si>
  <si>
    <t>계</t>
  </si>
  <si>
    <t>합   계</t>
  </si>
  <si>
    <t>기타자산</t>
  </si>
  <si>
    <t>전신전화보증금</t>
  </si>
  <si>
    <t>보험료</t>
  </si>
  <si>
    <t>홍보비</t>
  </si>
  <si>
    <t>비  고</t>
  </si>
  <si>
    <t>법인</t>
  </si>
  <si>
    <t>2. 지    출</t>
  </si>
  <si>
    <t>기타학생경비</t>
  </si>
  <si>
    <t>3133 당기운영차액</t>
  </si>
  <si>
    <t>비     용     총     계</t>
  </si>
  <si>
    <t>법인대체액</t>
  </si>
  <si>
    <t>기타기본금대체액</t>
  </si>
  <si>
    <t>〈기본금대체액〉</t>
  </si>
  <si>
    <t>법인대체액</t>
  </si>
  <si>
    <t>기타기본금대체액</t>
  </si>
  <si>
    <t>제적립금대체액</t>
  </si>
  <si>
    <t>운영차액대체액</t>
  </si>
  <si>
    <t>3133 당기운영차액</t>
  </si>
  <si>
    <t>교육용</t>
  </si>
  <si>
    <t>연구비</t>
  </si>
  <si>
    <t>코드</t>
  </si>
  <si>
    <t>전기·수도료</t>
  </si>
  <si>
    <t>〈자      산〉</t>
  </si>
  <si>
    <t>〈부        채〉</t>
  </si>
  <si>
    <t>〈기   본   금〉</t>
  </si>
  <si>
    <t>〈수        입〉</t>
  </si>
  <si>
    <t>〈지        출〉</t>
  </si>
  <si>
    <t>(유동자산)</t>
  </si>
  <si>
    <t>(투자와기타자산)</t>
  </si>
  <si>
    <t>(고정자산)</t>
  </si>
  <si>
    <t>(유동부채)</t>
  </si>
  <si>
    <t>(고정부채)</t>
  </si>
  <si>
    <t>3100</t>
  </si>
  <si>
    <t>(기본금)</t>
  </si>
  <si>
    <t>(등록금수입)</t>
  </si>
  <si>
    <t>(전입금 및 기부수입)</t>
  </si>
  <si>
    <t>(교육부대수입)</t>
  </si>
  <si>
    <t>(교육외수입)</t>
  </si>
  <si>
    <t>(보수)</t>
  </si>
  <si>
    <t>(관리운영비)</t>
  </si>
  <si>
    <t>(연구·학생경비)</t>
  </si>
  <si>
    <t>(교육외비용)</t>
  </si>
  <si>
    <t>관  (항)  목</t>
  </si>
  <si>
    <t>제적립금대체액</t>
  </si>
  <si>
    <t>기 본 금 대 체 액</t>
  </si>
  <si>
    <t>4100 보수</t>
  </si>
  <si>
    <t>2224 고유목적사업준비금</t>
  </si>
  <si>
    <t>4110 교원보수</t>
  </si>
  <si>
    <t>미사용 차기이월자금</t>
  </si>
  <si>
    <t>(단위 : 원)</t>
  </si>
  <si>
    <t>4111 교원급여</t>
  </si>
  <si>
    <t>4112 교원상여금</t>
  </si>
  <si>
    <t>4113 교원제수당</t>
  </si>
  <si>
    <t>4114 교원법정부담금</t>
  </si>
  <si>
    <t>4115 시간강의료</t>
  </si>
  <si>
    <t>4116 특별강의료</t>
  </si>
  <si>
    <t>4117 교원퇴직금</t>
  </si>
  <si>
    <t>4118 조교인건비</t>
  </si>
  <si>
    <t>4120 직원보수</t>
  </si>
  <si>
    <t>3132 운영차액대체</t>
  </si>
  <si>
    <t>4311 연구비</t>
  </si>
  <si>
    <t>4111 교원급여</t>
  </si>
  <si>
    <t>4121 직원급여</t>
  </si>
  <si>
    <t>4122 직원상여금</t>
  </si>
  <si>
    <t>4123 직원제수당</t>
  </si>
  <si>
    <t>4124 직원법정부담금</t>
  </si>
  <si>
    <t>4125 임시직인건비</t>
  </si>
  <si>
    <t>4126 노임</t>
  </si>
  <si>
    <t>4127 직원퇴직금</t>
  </si>
  <si>
    <t>4200 관리운영비</t>
  </si>
  <si>
    <t>4210 시설관리비</t>
  </si>
  <si>
    <t>4211 건축물관리비</t>
  </si>
  <si>
    <t>4212 장비관리비</t>
  </si>
  <si>
    <t>4213 조경관리비</t>
  </si>
  <si>
    <t>4215 시설용역비</t>
  </si>
  <si>
    <t>4216 보험료</t>
  </si>
  <si>
    <t>4217 리스.임차료</t>
  </si>
  <si>
    <t>4219 기타시설관리비</t>
  </si>
  <si>
    <t>4220 일반관리비</t>
  </si>
  <si>
    <t>4221 여비교통비</t>
  </si>
  <si>
    <t>4222 차량유지비</t>
  </si>
  <si>
    <t>4223 소모품비</t>
  </si>
  <si>
    <t>4224 인쇄출판비</t>
  </si>
  <si>
    <t>4225 난방비</t>
  </si>
  <si>
    <t>4226 전기수도료</t>
  </si>
  <si>
    <t>4227 통신비</t>
  </si>
  <si>
    <t>일부과목수강자</t>
  </si>
  <si>
    <t>총    계</t>
  </si>
  <si>
    <t xml:space="preserve">기관명 : </t>
  </si>
  <si>
    <t>4228 제세공과금</t>
  </si>
  <si>
    <t>4229 지급수수료</t>
  </si>
  <si>
    <t>4230 운영비</t>
  </si>
  <si>
    <t>4231 복리후생비</t>
  </si>
  <si>
    <t>4232 교육훈련비</t>
  </si>
  <si>
    <t>4233 일반용역비</t>
  </si>
  <si>
    <t>4234 업무추진비</t>
  </si>
  <si>
    <t>4235 홍보비</t>
  </si>
  <si>
    <t>4236 회의비</t>
  </si>
  <si>
    <t>4237 행사비</t>
  </si>
  <si>
    <t>4239 기타운영비</t>
  </si>
  <si>
    <t>4310 연구비</t>
  </si>
  <si>
    <t>4311 연구비</t>
  </si>
  <si>
    <t>4312 연구관리비</t>
  </si>
  <si>
    <t>4320 학생경비</t>
  </si>
  <si>
    <t>4321 장학금</t>
  </si>
  <si>
    <t>4322 학비감면</t>
  </si>
  <si>
    <t>4323 실험실습비</t>
  </si>
  <si>
    <t>4329 기타학생경비</t>
  </si>
  <si>
    <t>4330 입시관리비</t>
  </si>
  <si>
    <t>4331 입시수당</t>
  </si>
  <si>
    <t>4400 교육외비용</t>
  </si>
  <si>
    <t>4410 지급이자</t>
  </si>
  <si>
    <t>4411 지급이자</t>
  </si>
  <si>
    <t>4420 기타교육외비용</t>
  </si>
  <si>
    <t>4421 잡손실</t>
  </si>
  <si>
    <t>4600 예비비</t>
  </si>
  <si>
    <t>4610 예비비</t>
  </si>
  <si>
    <t>4611 예비비</t>
  </si>
  <si>
    <t>1200 투자와기타자산지출</t>
  </si>
  <si>
    <t>1230 특정기금적립</t>
  </si>
  <si>
    <t>1232 연구기금적립</t>
  </si>
  <si>
    <t>1234 장학기금적립</t>
  </si>
  <si>
    <t>1235 퇴직기금적립</t>
  </si>
  <si>
    <t>1239 기타기금적립</t>
  </si>
  <si>
    <t>1240 기타자산지출</t>
  </si>
  <si>
    <t>1241 전신,전화보증금지출</t>
  </si>
  <si>
    <t>1249 기타자산지출</t>
  </si>
  <si>
    <t>1300 고정자산매입지출</t>
  </si>
  <si>
    <t>1310 유형고정자산지출</t>
  </si>
  <si>
    <t>1314 기계기구매입비</t>
  </si>
  <si>
    <t>1315 집기비품매입비</t>
  </si>
  <si>
    <t>1316 차량운반구매입비</t>
  </si>
  <si>
    <t>1317 도서구입비</t>
  </si>
  <si>
    <t>1319 건설가계정</t>
  </si>
  <si>
    <t>2200 고정부채상환</t>
  </si>
  <si>
    <t>2210 장기차입금상환</t>
  </si>
  <si>
    <t>(단위 : 원)</t>
  </si>
  <si>
    <t>1100 기말유동자산</t>
  </si>
  <si>
    <t>1110 유동자금</t>
  </si>
  <si>
    <t>1120 기타유동자산</t>
  </si>
  <si>
    <t>2100 기말유동부채</t>
  </si>
  <si>
    <t>2120 예수금</t>
  </si>
  <si>
    <t>2130 선수금</t>
  </si>
  <si>
    <t>2140 기타유동부채</t>
  </si>
  <si>
    <t>합           계</t>
  </si>
  <si>
    <t>1100 유동자산</t>
  </si>
  <si>
    <t>구분</t>
  </si>
  <si>
    <t>1. 법인</t>
  </si>
  <si>
    <t>(단 위 : 원)</t>
  </si>
  <si>
    <t>선급금</t>
  </si>
  <si>
    <t>임차보증금</t>
  </si>
  <si>
    <t>기타선수금</t>
  </si>
  <si>
    <t>(단위 :원)</t>
  </si>
  <si>
    <t xml:space="preserve">  1110 유동자금</t>
  </si>
  <si>
    <t>1111 현금</t>
  </si>
  <si>
    <t>1112 예금</t>
  </si>
  <si>
    <t xml:space="preserve">  1120 기타유동자산</t>
  </si>
  <si>
    <t>1121 단기대여금</t>
  </si>
  <si>
    <t>1122 선급금</t>
  </si>
  <si>
    <t>1123 미수금</t>
  </si>
  <si>
    <t>1124 가지급금</t>
  </si>
  <si>
    <t>1126 받을어음</t>
  </si>
  <si>
    <t>1129 기타유동자산</t>
  </si>
  <si>
    <t>5121 단기수강료</t>
  </si>
  <si>
    <t>5223 연구기부금</t>
  </si>
  <si>
    <t>5427 고유목적사업전입금</t>
  </si>
  <si>
    <t>건축적립 기금</t>
  </si>
  <si>
    <t>1200 투자와기타자산</t>
  </si>
  <si>
    <t xml:space="preserve">  1220 투자자산</t>
  </si>
  <si>
    <t>1221 투자유가증권</t>
  </si>
  <si>
    <t>1229 기타투자자산</t>
  </si>
  <si>
    <t xml:space="preserve">  1230 특정기금</t>
  </si>
  <si>
    <t>1232 연구기금</t>
  </si>
  <si>
    <t>1233 건축기금</t>
  </si>
  <si>
    <t>1234 장학기금</t>
  </si>
  <si>
    <t>1235 퇴직기금</t>
  </si>
  <si>
    <t>1239 기타기금</t>
  </si>
  <si>
    <t xml:space="preserve">  1240 기타자산</t>
  </si>
  <si>
    <t>1241 전신전화보증금</t>
  </si>
  <si>
    <t>1242 임차보증금</t>
  </si>
  <si>
    <t>1243 장기대여금</t>
  </si>
  <si>
    <t>1249 기타자산</t>
  </si>
  <si>
    <t>1300 고정자산</t>
  </si>
  <si>
    <t xml:space="preserve">  1310 유형고정자산</t>
  </si>
  <si>
    <t>1311 토지</t>
  </si>
  <si>
    <t>1312 건물</t>
  </si>
  <si>
    <t>1313 구축물</t>
  </si>
  <si>
    <t xml:space="preserve"> 7. 부속서류 </t>
  </si>
  <si>
    <t>1314 기계기구</t>
  </si>
  <si>
    <t>1315 집기비품</t>
  </si>
  <si>
    <t>1316 차량운반구</t>
  </si>
  <si>
    <t>1317 도서</t>
  </si>
  <si>
    <t>1318 박물관유물</t>
  </si>
  <si>
    <t>1319 건설가계정</t>
  </si>
  <si>
    <t xml:space="preserve">  1320 무형고정자산</t>
  </si>
  <si>
    <t>1321 무형고정자산</t>
  </si>
  <si>
    <t>자    산    총    계</t>
  </si>
  <si>
    <t>2100 유동부채</t>
  </si>
  <si>
    <t xml:space="preserve">  2110 단기차입금</t>
  </si>
  <si>
    <t>2111 단기차입금</t>
  </si>
  <si>
    <t xml:space="preserve"> </t>
  </si>
  <si>
    <t xml:space="preserve">  2120 예수금</t>
  </si>
  <si>
    <t>2121 일반예수금</t>
  </si>
  <si>
    <t>2122 제세예수금</t>
  </si>
  <si>
    <t>2123 특별회계예수금</t>
  </si>
  <si>
    <t>2129 기타예수금</t>
  </si>
  <si>
    <t xml:space="preserve">  2130 선수금</t>
  </si>
  <si>
    <t>2131 등록금선수금</t>
  </si>
  <si>
    <t>2132 학교채선수금</t>
  </si>
  <si>
    <t>2139 기타선수금</t>
  </si>
  <si>
    <t xml:space="preserve">  2140 기타유동부채</t>
  </si>
  <si>
    <t>2141 미지급금</t>
  </si>
  <si>
    <t>2142 가수금</t>
  </si>
  <si>
    <t>2143 지급어음</t>
  </si>
  <si>
    <t>2149 기타유동부채</t>
  </si>
  <si>
    <t>2200 고정부채</t>
  </si>
  <si>
    <t xml:space="preserve">  2210 장기차입금</t>
  </si>
  <si>
    <t>2211 장기차입금</t>
  </si>
  <si>
    <t>2212 차관</t>
  </si>
  <si>
    <t>2213 학교채</t>
  </si>
  <si>
    <t xml:space="preserve">  2220 기타고정부채</t>
  </si>
  <si>
    <t>2221 임대보증금</t>
  </si>
  <si>
    <t>2222 장기미지급금</t>
  </si>
  <si>
    <t>2229 기타고정부채</t>
  </si>
  <si>
    <t>3100 기본금</t>
  </si>
  <si>
    <t xml:space="preserve">  3110 출연기본금</t>
  </si>
  <si>
    <t>3112 법인</t>
  </si>
  <si>
    <t>3113 기타기본금</t>
  </si>
  <si>
    <t xml:space="preserve">  3120 적립금</t>
  </si>
  <si>
    <t>3121 재평가적립금</t>
  </si>
  <si>
    <t>3122 연구적립금</t>
  </si>
  <si>
    <t>3123 건축적립금</t>
  </si>
  <si>
    <t>3124 장학적립금</t>
  </si>
  <si>
    <t>3125 퇴직적립금</t>
  </si>
  <si>
    <t>3129 기타적립금</t>
  </si>
  <si>
    <t xml:space="preserve">  3130 운영차액</t>
  </si>
  <si>
    <t xml:space="preserve">부  채  와  기  본  금  총  계 </t>
  </si>
  <si>
    <t>(단위 : 원)</t>
  </si>
  <si>
    <t>구  분</t>
  </si>
  <si>
    <t>연 구 기 금</t>
  </si>
  <si>
    <t>장 학 기 금</t>
  </si>
  <si>
    <t>기 타 기 금</t>
  </si>
  <si>
    <t>목             차</t>
  </si>
  <si>
    <t>과       목</t>
  </si>
  <si>
    <t>입학금</t>
  </si>
  <si>
    <t>수업료</t>
  </si>
  <si>
    <t>단기수강료</t>
  </si>
  <si>
    <t>지정기부금</t>
  </si>
  <si>
    <t>연구기부금</t>
  </si>
  <si>
    <t>기타보조금</t>
  </si>
  <si>
    <t>국가출연금</t>
  </si>
  <si>
    <t>입학원서대</t>
  </si>
  <si>
    <t>수험료</t>
  </si>
  <si>
    <t>증명료</t>
  </si>
  <si>
    <t>예금이자</t>
  </si>
  <si>
    <t>잡수입</t>
  </si>
  <si>
    <t>임대보증금</t>
  </si>
  <si>
    <t>교원급여</t>
  </si>
  <si>
    <t>교원상여금</t>
  </si>
  <si>
    <t>교원제수당</t>
  </si>
  <si>
    <t>시간강의료</t>
  </si>
  <si>
    <t>특별강의료</t>
  </si>
  <si>
    <t>교원퇴직금</t>
  </si>
  <si>
    <t>조교인건비</t>
  </si>
  <si>
    <t>직원급여</t>
  </si>
  <si>
    <t>직원상여금</t>
  </si>
  <si>
    <t>직원제수당</t>
  </si>
  <si>
    <t>노임</t>
  </si>
  <si>
    <t>직원퇴직금</t>
  </si>
  <si>
    <t>여비교통비</t>
  </si>
  <si>
    <t>차량유지비</t>
  </si>
  <si>
    <t>소모품비</t>
  </si>
  <si>
    <t>인쇄출판비</t>
  </si>
  <si>
    <t>지급수수료</t>
  </si>
  <si>
    <t>복리후생비</t>
  </si>
  <si>
    <t>교육훈련비</t>
  </si>
  <si>
    <t>업무추진비</t>
  </si>
  <si>
    <t>회의비</t>
  </si>
  <si>
    <t>행사비</t>
  </si>
  <si>
    <t>기타운영비</t>
  </si>
  <si>
    <t>연구관리비</t>
  </si>
  <si>
    <t>미수금</t>
  </si>
  <si>
    <t>가지급금</t>
  </si>
  <si>
    <t>선급법인세</t>
  </si>
  <si>
    <t>투자유가증권</t>
  </si>
  <si>
    <t>연구기금</t>
  </si>
  <si>
    <t>장학기금</t>
  </si>
  <si>
    <t>퇴직기금</t>
  </si>
  <si>
    <t>기타기금</t>
  </si>
  <si>
    <t>전신전화보증금</t>
  </si>
  <si>
    <t>기타자산</t>
  </si>
  <si>
    <t>토지</t>
  </si>
  <si>
    <t>건물</t>
  </si>
  <si>
    <t>구축물</t>
  </si>
  <si>
    <t>기계기구</t>
  </si>
  <si>
    <t>집기비품</t>
  </si>
  <si>
    <t>차량운반구</t>
  </si>
  <si>
    <t>도서</t>
  </si>
  <si>
    <t>건설가계정</t>
  </si>
  <si>
    <t>차            변</t>
  </si>
  <si>
    <t>대           변</t>
  </si>
  <si>
    <t>합     계</t>
  </si>
  <si>
    <t>잔     액</t>
  </si>
  <si>
    <t>과      목</t>
  </si>
  <si>
    <t>현금</t>
  </si>
  <si>
    <t>예금</t>
  </si>
  <si>
    <t>제세예수금</t>
  </si>
  <si>
    <t>기타예수금</t>
  </si>
  <si>
    <t>미지급금</t>
  </si>
  <si>
    <t>가수금</t>
  </si>
  <si>
    <t>고유목적사업준비금</t>
  </si>
  <si>
    <t>연구적립금</t>
  </si>
  <si>
    <t>전기이월운영차액</t>
  </si>
  <si>
    <t>경상비전입금</t>
  </si>
  <si>
    <t>4426 고정자산처분손실</t>
  </si>
  <si>
    <t>법정부담전입금</t>
  </si>
  <si>
    <t>시설설비보조</t>
  </si>
  <si>
    <t>대여료 및 사용료</t>
  </si>
  <si>
    <t>장비관리비</t>
  </si>
  <si>
    <t>조경관리비</t>
  </si>
  <si>
    <t>시설용역비</t>
  </si>
  <si>
    <t>난방비</t>
  </si>
  <si>
    <t>통신비</t>
  </si>
  <si>
    <t>제세공과금</t>
  </si>
  <si>
    <t>일반용역비</t>
  </si>
  <si>
    <t>장학금</t>
  </si>
  <si>
    <t>학비감면</t>
  </si>
  <si>
    <t>실험실습비</t>
  </si>
  <si>
    <t>학생지원비</t>
  </si>
  <si>
    <t>5400 교육외수입</t>
  </si>
  <si>
    <t>4100 보수</t>
  </si>
  <si>
    <t xml:space="preserve">  4110 교원보수</t>
  </si>
  <si>
    <t>4111 교원급여</t>
  </si>
  <si>
    <t>4112 교원상여금</t>
  </si>
  <si>
    <t>4113 교원제수당</t>
  </si>
  <si>
    <t>4114 교원법정부담금</t>
  </si>
  <si>
    <t>4115 시간강의료</t>
  </si>
  <si>
    <t>4116 특별강의료</t>
  </si>
  <si>
    <t>4117 교원퇴직금</t>
  </si>
  <si>
    <t>4118 조교인건비</t>
  </si>
  <si>
    <t xml:space="preserve">  4120 직원보수</t>
  </si>
  <si>
    <t>4121 직원급여</t>
  </si>
  <si>
    <t>4122 직원상여금</t>
  </si>
  <si>
    <t>4123 직원제수당</t>
  </si>
  <si>
    <t>4124 직원법정부담금</t>
  </si>
  <si>
    <t>4125 임시직인건비</t>
  </si>
  <si>
    <t>4126 노임</t>
  </si>
  <si>
    <t>4127 직원퇴직금</t>
  </si>
  <si>
    <t>4200 관리운영비</t>
  </si>
  <si>
    <t xml:space="preserve">  4210 시설관리비</t>
  </si>
  <si>
    <t>4211 건축물관리비</t>
  </si>
  <si>
    <t>4216 보험료</t>
  </si>
  <si>
    <t>4219 기타시설관리비</t>
  </si>
  <si>
    <t xml:space="preserve">  4220 일반관리비</t>
  </si>
  <si>
    <t>4221 여비교통비</t>
  </si>
  <si>
    <t>4222 차량유지비</t>
  </si>
  <si>
    <t>4223 소모품비</t>
  </si>
  <si>
    <t>4224 인쇄출판비</t>
  </si>
  <si>
    <t>4229 지급수수료</t>
  </si>
  <si>
    <t xml:space="preserve">  4230 운영비</t>
  </si>
  <si>
    <t>증 가 액(A)</t>
  </si>
  <si>
    <t>감 소 액(B)</t>
  </si>
  <si>
    <t>계(A-B)</t>
  </si>
  <si>
    <t xml:space="preserve">  가. 대체증가</t>
  </si>
  <si>
    <t>1125 선급법인세</t>
  </si>
  <si>
    <t>미사용 전기이월자금</t>
  </si>
  <si>
    <t>자   금   계   산   서</t>
  </si>
  <si>
    <t>1. 수    입</t>
  </si>
  <si>
    <t>5100 등록금수입</t>
  </si>
  <si>
    <t>5110 등록금수입</t>
  </si>
  <si>
    <t>5111 입학금</t>
  </si>
  <si>
    <t>5112 수업료</t>
  </si>
  <si>
    <t>5120 수강료수입</t>
  </si>
  <si>
    <t>5210 전입금수입</t>
  </si>
  <si>
    <t>5211 경상비전입금</t>
  </si>
  <si>
    <t>5212 법정부담전입금</t>
  </si>
  <si>
    <t>5220 기부금수입</t>
  </si>
  <si>
    <t>5221 일반기부금</t>
  </si>
  <si>
    <t>5222 지정기부금</t>
  </si>
  <si>
    <t>5223 연구기부금</t>
  </si>
  <si>
    <t>5230 국고보조금수입</t>
  </si>
  <si>
    <t>5233 자구노력지원</t>
  </si>
  <si>
    <t>5239 기타보조금</t>
  </si>
  <si>
    <t>5300 교육부대수입</t>
  </si>
  <si>
    <t>5310 입시수수료수입</t>
  </si>
  <si>
    <t>5311 입학원서대</t>
  </si>
  <si>
    <t>5312 수험료</t>
  </si>
  <si>
    <t>5320 증명사용료수입</t>
  </si>
  <si>
    <t>5321 증명료</t>
  </si>
  <si>
    <t>5322 대여료및사용료</t>
  </si>
  <si>
    <t>5200 전입및기부수입</t>
  </si>
  <si>
    <t>5410 예금이자수입</t>
  </si>
  <si>
    <t>5411 예금이자</t>
  </si>
  <si>
    <t>5420 기타교육외수입</t>
  </si>
  <si>
    <t>5421 잡수입</t>
  </si>
  <si>
    <t>1200 투자와기타자산수입</t>
  </si>
  <si>
    <t>1220 투자자산수입</t>
  </si>
  <si>
    <t>1221 투자유가증권매각대</t>
  </si>
  <si>
    <t>1230 특정기금인출수입</t>
  </si>
  <si>
    <t>1234 장학기금인출</t>
  </si>
  <si>
    <t>1240 기타자산수입</t>
  </si>
  <si>
    <t>1241 전신전화보증금회수</t>
  </si>
  <si>
    <t>1249 기타자산수입</t>
  </si>
  <si>
    <t>1300 고정자산매각수입</t>
  </si>
  <si>
    <t>1310 유형고정자산매각수입</t>
  </si>
  <si>
    <t>1100 기초유동자산</t>
  </si>
  <si>
    <t>1120 기타유동자산</t>
  </si>
  <si>
    <t>2100 기초유동부채</t>
  </si>
  <si>
    <t>2120 예수금</t>
  </si>
  <si>
    <t>2130 선수금</t>
  </si>
  <si>
    <t>2140 기타유동부채</t>
  </si>
  <si>
    <t>합          계</t>
  </si>
  <si>
    <t>자 금 수 입 총 계</t>
  </si>
  <si>
    <t>건축기금</t>
  </si>
  <si>
    <t>건축적립금</t>
  </si>
  <si>
    <t>특별회계전입금</t>
  </si>
  <si>
    <t>고유목적사업전입금</t>
  </si>
  <si>
    <t>고유목적사업준비금전입액</t>
  </si>
  <si>
    <t>(지   출)</t>
  </si>
  <si>
    <t>대  차  대  조  표</t>
  </si>
  <si>
    <t>부   속   서   류</t>
  </si>
  <si>
    <t>4231 복리후생비</t>
  </si>
  <si>
    <t>4232 교육훈련비</t>
  </si>
  <si>
    <t>4234 업무추진비</t>
  </si>
  <si>
    <t>4235 홍보비</t>
  </si>
  <si>
    <t>4236 회의비</t>
  </si>
  <si>
    <t>4237 행사비</t>
  </si>
  <si>
    <t>4239 기타운영비</t>
  </si>
  <si>
    <t xml:space="preserve"> 1. 자금계산서 총괄표 ------------------------------------------------------------------------------------------------</t>
  </si>
  <si>
    <t xml:space="preserve"> 2. 자금계산서(수입) --------------------------------------------------------------------------------------------------</t>
  </si>
  <si>
    <t xml:space="preserve"> 3. 자금계산서(지출) --------------------------------------------------------------------------------------------------</t>
  </si>
  <si>
    <t xml:space="preserve"> 4. 대차대조표 ------------------------------------------------------------------------------------------------------</t>
  </si>
  <si>
    <t xml:space="preserve">   1) 예비비 사용액 명세서 --------------------------------------------------------------------------------------------------</t>
  </si>
  <si>
    <t xml:space="preserve">   3) 수표수불 명세서 -------------------------------------------------------------------------------------------------------</t>
  </si>
  <si>
    <t xml:space="preserve">   5) 가지급금 명세서 ------------------------------------------------------------------------------------------------------</t>
  </si>
  <si>
    <t xml:space="preserve">   6) 선급법인세 명세서 ------------------------------------------------------------------------------------------------------</t>
  </si>
  <si>
    <t xml:space="preserve">   7) 받을어음 명세서 ------------------------------------------------------------------------------------------------------</t>
  </si>
  <si>
    <t xml:space="preserve">   8) 투자와 기타자산 명세서 --------------------------------------------------------------------------------------------------</t>
  </si>
  <si>
    <t xml:space="preserve">   9) 투자유가증권 명세서 ------------------------------------------------------------------------------------------------------</t>
  </si>
  <si>
    <t xml:space="preserve">  10) 고정자산 명세서 -----------------------------------------------------------------------------------------------------</t>
  </si>
  <si>
    <t xml:space="preserve">  11) 단기(장기) 차입금 명세서 ----------------------------------------------------------------------------------------------</t>
  </si>
  <si>
    <t>4428 고유목적사업준비금전입액</t>
  </si>
  <si>
    <t xml:space="preserve">  12) 예수금 명세서 -----------------------------------------------------------------------------------------------------</t>
  </si>
  <si>
    <t xml:space="preserve">  13) 미지급금 명세서 -----------------------------------------------------------------------------------------------------</t>
  </si>
  <si>
    <t xml:space="preserve">  14) 가수금 명세서 -----------------------------------------------------------------------------------------------------</t>
  </si>
  <si>
    <t xml:space="preserve">  15) 지급어음 명세서 -----------------------------------------------------------------------------------------------------</t>
  </si>
  <si>
    <t xml:space="preserve">  16) 어음수불 명세서 -------------------------------------------------------------------------------------------------------</t>
  </si>
  <si>
    <t xml:space="preserve">  17) 차관(외화장기차입금) 명세서 ------------------------------------------------------------------------------------------------</t>
  </si>
  <si>
    <t xml:space="preserve">   5) 미수금 명세서 ----------------------------------------------------------------------------------------------------------</t>
  </si>
  <si>
    <t xml:space="preserve"> 5. 운영계산서(수익) -------------------------------------------------------------------------------------------------</t>
  </si>
  <si>
    <t xml:space="preserve"> 6. 운영계산서(비용) ------------------------------------------------------------------------------------------------</t>
  </si>
  <si>
    <t xml:space="preserve"> 8. 합계잔액시산표 ----------------------------------------------------------------------------------------------------------</t>
  </si>
  <si>
    <t>4300 연구·학생경비</t>
  </si>
  <si>
    <t xml:space="preserve">  4310 연구비</t>
  </si>
  <si>
    <t>4311 연구비</t>
  </si>
  <si>
    <t>4312 연구관리비</t>
  </si>
  <si>
    <t xml:space="preserve">  4320 학생경비</t>
  </si>
  <si>
    <t>4321 장학금</t>
  </si>
  <si>
    <t>4322 학비감면</t>
  </si>
  <si>
    <t>4323 실험실습비</t>
  </si>
  <si>
    <t>4325 학생지원비</t>
  </si>
  <si>
    <t>4329 기타학생경비</t>
  </si>
  <si>
    <t xml:space="preserve">  4330 입시관리비</t>
  </si>
  <si>
    <t>4331 입시수당</t>
  </si>
  <si>
    <t>4332 입시경비</t>
  </si>
  <si>
    <t>4400 교육외비용</t>
  </si>
  <si>
    <t xml:space="preserve">  4410 지급이자</t>
  </si>
  <si>
    <t>4411 지급이자</t>
  </si>
  <si>
    <t xml:space="preserve">  4420 기타교육외비용</t>
  </si>
  <si>
    <t>4421 잡손실</t>
  </si>
  <si>
    <t>예       산       현       액</t>
  </si>
  <si>
    <t>예 산 액</t>
  </si>
  <si>
    <t>예비비사용액</t>
  </si>
  <si>
    <t>전용증감액(△)</t>
  </si>
  <si>
    <t>차 감 액</t>
  </si>
  <si>
    <t>비고</t>
  </si>
  <si>
    <t>과            목</t>
  </si>
  <si>
    <t>당            기</t>
  </si>
  <si>
    <t>전           기</t>
  </si>
  <si>
    <t>관, 항</t>
  </si>
  <si>
    <t>목</t>
  </si>
  <si>
    <t>금            액</t>
  </si>
  <si>
    <t>금          액</t>
  </si>
  <si>
    <t>운   영   비   용   합   계</t>
  </si>
  <si>
    <t>과            목</t>
  </si>
  <si>
    <t>당            기</t>
  </si>
  <si>
    <t>전           기</t>
  </si>
  <si>
    <t>관, 항</t>
  </si>
  <si>
    <t>목</t>
  </si>
  <si>
    <t>금            액</t>
  </si>
  <si>
    <t>금          액</t>
  </si>
  <si>
    <t>계정과목</t>
  </si>
  <si>
    <t>교육용</t>
  </si>
  <si>
    <t>구분(계열)</t>
  </si>
  <si>
    <t>과정</t>
  </si>
  <si>
    <t>세분</t>
  </si>
  <si>
    <t>학기</t>
  </si>
  <si>
    <t>학년</t>
  </si>
  <si>
    <t>학생수</t>
  </si>
  <si>
    <t>1인당금액</t>
  </si>
  <si>
    <t>금액</t>
  </si>
  <si>
    <t>(단위 : 원)</t>
  </si>
  <si>
    <t>소계</t>
  </si>
  <si>
    <t>입  학  금</t>
  </si>
  <si>
    <t>수  업  료</t>
  </si>
  <si>
    <t>합  계</t>
  </si>
  <si>
    <t>결  산  액</t>
  </si>
  <si>
    <t>입시수당</t>
  </si>
  <si>
    <t>입시경비</t>
  </si>
  <si>
    <t>지급이자</t>
  </si>
  <si>
    <t>잡손실</t>
  </si>
  <si>
    <t>비    고</t>
  </si>
  <si>
    <t>소      계</t>
  </si>
  <si>
    <t>소       계</t>
  </si>
  <si>
    <t>비   고</t>
  </si>
  <si>
    <t>현물기부금</t>
  </si>
  <si>
    <t>일반예수금</t>
  </si>
  <si>
    <t>등록금선수금</t>
  </si>
  <si>
    <t>장학적립금</t>
  </si>
  <si>
    <t>퇴직적립금</t>
  </si>
  <si>
    <t>기타적립금</t>
  </si>
  <si>
    <t>예  수  금  명  세  서</t>
  </si>
  <si>
    <t>등록금수입</t>
  </si>
  <si>
    <t>1242 임차보증금회수</t>
  </si>
  <si>
    <t>1242 임차보증금지출</t>
  </si>
  <si>
    <t>1110 유동자금</t>
  </si>
  <si>
    <t>5215 특별회계전입금</t>
  </si>
  <si>
    <t>1233 건축기금적립</t>
  </si>
  <si>
    <t>1313 구축물매입비</t>
  </si>
  <si>
    <t>4325 학생지원비</t>
  </si>
  <si>
    <t>4332 입시경비</t>
  </si>
  <si>
    <t>인건비(보수)</t>
  </si>
  <si>
    <t>전입금 및 기부수입</t>
  </si>
  <si>
    <t>교육부대수입</t>
  </si>
  <si>
    <t>교육외수입</t>
  </si>
  <si>
    <t>투자와기타자산</t>
  </si>
  <si>
    <t>고정자산매각</t>
  </si>
  <si>
    <t>미사용전기이월자금</t>
  </si>
  <si>
    <t>고정자산매입지출</t>
  </si>
  <si>
    <t>계</t>
  </si>
  <si>
    <t xml:space="preserve"> </t>
  </si>
  <si>
    <t xml:space="preserve">       (단위 : 천원)</t>
  </si>
  <si>
    <t>관    별</t>
  </si>
  <si>
    <t>예산액(A)</t>
  </si>
  <si>
    <t>결산액(B)</t>
  </si>
  <si>
    <t>증감(B-A)</t>
  </si>
  <si>
    <t>관리운영비</t>
  </si>
  <si>
    <t>(단위 : 원)</t>
  </si>
  <si>
    <t>관</t>
  </si>
  <si>
    <t>항</t>
  </si>
  <si>
    <t>목</t>
  </si>
  <si>
    <t>예 산 액</t>
  </si>
  <si>
    <t>결 산 액</t>
  </si>
  <si>
    <t>대   차   대   조   표</t>
  </si>
  <si>
    <t>현   금   실   사   표</t>
  </si>
  <si>
    <t>구    분</t>
  </si>
  <si>
    <t>종             류</t>
  </si>
  <si>
    <t>수       량</t>
  </si>
  <si>
    <t>금       액</t>
  </si>
  <si>
    <t>비       고</t>
  </si>
  <si>
    <t>만          원</t>
  </si>
  <si>
    <t>지       폐</t>
  </si>
  <si>
    <t>오    천    원</t>
  </si>
  <si>
    <t>천          원</t>
  </si>
  <si>
    <t>오    백    원</t>
  </si>
  <si>
    <t>백          원</t>
  </si>
  <si>
    <t>주      화</t>
  </si>
  <si>
    <t>오    십    원</t>
  </si>
  <si>
    <t>십          원</t>
  </si>
  <si>
    <t>일          원</t>
  </si>
  <si>
    <t>기      타</t>
  </si>
  <si>
    <t>자 기 앞 수 표</t>
  </si>
  <si>
    <t>기          타</t>
  </si>
  <si>
    <t>과                부               족</t>
  </si>
  <si>
    <t>교원법정부담금</t>
  </si>
  <si>
    <t>직원법정부담금</t>
  </si>
  <si>
    <t>임시직인건비</t>
  </si>
  <si>
    <t>건축물관리비</t>
  </si>
  <si>
    <t>기타시설관리비</t>
  </si>
  <si>
    <t>자 금 계 산 서</t>
  </si>
  <si>
    <t>운 영 계 산 서</t>
  </si>
  <si>
    <t>(운영수익)</t>
  </si>
  <si>
    <t>(운영비용)</t>
  </si>
  <si>
    <t>합 계 잔 액 시 산 표</t>
  </si>
  <si>
    <t>회계기간 :</t>
  </si>
  <si>
    <t>1. 자     산</t>
  </si>
  <si>
    <t>2. 부채와 기본금</t>
  </si>
  <si>
    <t>(단위 : 원)</t>
  </si>
  <si>
    <t xml:space="preserve">  2. 운 영 비 용</t>
  </si>
  <si>
    <t>연구·학생경비</t>
  </si>
  <si>
    <t>투자와기타자산지출</t>
  </si>
  <si>
    <t>3131 전기이월운영차액</t>
  </si>
  <si>
    <t>4212 장비관리비</t>
  </si>
  <si>
    <t>4213 조경관리비</t>
  </si>
  <si>
    <t>4215 시설용역비</t>
  </si>
  <si>
    <t>4217 리스임차료</t>
  </si>
  <si>
    <t>지역개발공채</t>
  </si>
  <si>
    <t>자   금   수   입   현   황</t>
  </si>
  <si>
    <t>자   금   지   출   현   황</t>
  </si>
  <si>
    <t>합  계  잔  액  시  산  표</t>
  </si>
  <si>
    <t>4225 난방비</t>
  </si>
  <si>
    <t>4226 전기수도료</t>
  </si>
  <si>
    <t>4227 통신비</t>
  </si>
  <si>
    <t>4228 제세공과금</t>
  </si>
  <si>
    <t>4233 일반용역비</t>
  </si>
  <si>
    <t xml:space="preserve"> </t>
  </si>
  <si>
    <t xml:space="preserve"> </t>
  </si>
  <si>
    <t>장기차입금</t>
  </si>
  <si>
    <t>기타기본금</t>
  </si>
  <si>
    <t>리스·임차료</t>
  </si>
  <si>
    <t xml:space="preserve"> </t>
  </si>
  <si>
    <t>현  금 · 예  금  명  세  서 (교  비)</t>
  </si>
  <si>
    <t>자금의종류</t>
  </si>
  <si>
    <t>구  분</t>
  </si>
  <si>
    <t>용  도</t>
  </si>
  <si>
    <t>예치기관</t>
  </si>
  <si>
    <t>예금종류</t>
  </si>
  <si>
    <t>구 좌 번 호</t>
  </si>
  <si>
    <t>예 치 금 액</t>
  </si>
  <si>
    <t>비  고</t>
  </si>
  <si>
    <t>유 동 자 금</t>
  </si>
  <si>
    <t>현    금</t>
  </si>
  <si>
    <t>운 영 자 금</t>
  </si>
  <si>
    <t>예    금</t>
  </si>
  <si>
    <t>유  동  자  금   계</t>
  </si>
  <si>
    <t>특 정 기 금</t>
  </si>
  <si>
    <t>연 구 기 금</t>
  </si>
  <si>
    <t>특    정    기    금     계</t>
  </si>
  <si>
    <t>합                         계</t>
  </si>
  <si>
    <t>합                계</t>
  </si>
  <si>
    <t>건 축 기 금</t>
  </si>
  <si>
    <t>퇴 직 기 금</t>
  </si>
  <si>
    <t>임 차 보 증 금</t>
  </si>
  <si>
    <t>기  타  자  산</t>
  </si>
  <si>
    <t>연구적립 기금</t>
  </si>
  <si>
    <t>장학적립 기금</t>
  </si>
  <si>
    <t>퇴직적립 기금</t>
  </si>
  <si>
    <t>기타적립 기금</t>
  </si>
  <si>
    <t>보 유 현 금</t>
  </si>
  <si>
    <t>자  금  계  산  서  총  괄  표</t>
  </si>
  <si>
    <t>증감(△)액</t>
  </si>
  <si>
    <t>증감(△)액</t>
  </si>
  <si>
    <t>선  급  금  명  세  서</t>
  </si>
  <si>
    <t>구       분</t>
  </si>
  <si>
    <t>내    용</t>
  </si>
  <si>
    <t>금             액</t>
  </si>
  <si>
    <t>비     고</t>
  </si>
  <si>
    <t>비   고</t>
  </si>
  <si>
    <t>투자자산</t>
  </si>
  <si>
    <t>투자유가증권</t>
  </si>
  <si>
    <t>특정기금</t>
  </si>
  <si>
    <t>국민연금퇴직전환금</t>
  </si>
  <si>
    <t>투 자 와 기 타 자 산 명 세 서</t>
  </si>
  <si>
    <t>전기이월액</t>
  </si>
  <si>
    <t>합            계</t>
  </si>
  <si>
    <t>구      분</t>
  </si>
  <si>
    <t>내       용</t>
  </si>
  <si>
    <t>증 가 액</t>
  </si>
  <si>
    <t>감 소 액</t>
  </si>
  <si>
    <t>당 기 증 감 액</t>
  </si>
  <si>
    <t>기 말 잔 액</t>
  </si>
  <si>
    <t>투 자 유 가 증 권 명세 서</t>
  </si>
  <si>
    <t>액면가액</t>
  </si>
  <si>
    <t>1주의금액</t>
  </si>
  <si>
    <t>주수</t>
  </si>
  <si>
    <t>취득가액</t>
  </si>
  <si>
    <t>시가</t>
  </si>
  <si>
    <t>시가차액</t>
  </si>
  <si>
    <t>비고</t>
  </si>
  <si>
    <t>구   분</t>
  </si>
  <si>
    <t>종  목</t>
  </si>
  <si>
    <t>종  목</t>
  </si>
  <si>
    <t>액면가액</t>
  </si>
  <si>
    <t>채   권</t>
  </si>
  <si>
    <t>매수</t>
  </si>
  <si>
    <t>보유목적(취득사유)</t>
  </si>
  <si>
    <t>미  수  금  명  세  서</t>
  </si>
  <si>
    <t>공 사 채</t>
  </si>
  <si>
    <t>주    식</t>
  </si>
  <si>
    <t>국    채</t>
  </si>
  <si>
    <t>지 방 채</t>
  </si>
  <si>
    <t>합                 계</t>
  </si>
  <si>
    <t>고  정  자  산  명  세  서</t>
  </si>
  <si>
    <t>기계기구</t>
  </si>
  <si>
    <t>집기비품</t>
  </si>
  <si>
    <t>차량운반구</t>
  </si>
  <si>
    <t>비고</t>
  </si>
  <si>
    <t>건설가계정</t>
  </si>
  <si>
    <t>(교육,수익)</t>
  </si>
  <si>
    <t>토    지</t>
  </si>
  <si>
    <t>건    물</t>
  </si>
  <si>
    <t>구 축 물</t>
  </si>
  <si>
    <t>도    서</t>
  </si>
  <si>
    <t>유</t>
  </si>
  <si>
    <t>형</t>
  </si>
  <si>
    <t>고</t>
  </si>
  <si>
    <t>정</t>
  </si>
  <si>
    <t>자</t>
  </si>
  <si>
    <t>산</t>
  </si>
  <si>
    <t>무형</t>
  </si>
  <si>
    <t>고정</t>
  </si>
  <si>
    <t>자산</t>
  </si>
  <si>
    <t>계 정 과 목</t>
  </si>
  <si>
    <t>용   도</t>
  </si>
  <si>
    <t>전 기 이 월 액</t>
  </si>
  <si>
    <t>소    계</t>
  </si>
  <si>
    <t>소    계</t>
  </si>
  <si>
    <t>합      계</t>
  </si>
  <si>
    <t>전화설비 보증금</t>
  </si>
  <si>
    <t>기  본  금  명  세  서</t>
  </si>
  <si>
    <t>출연기본금</t>
  </si>
  <si>
    <t>설립자기본금</t>
  </si>
  <si>
    <t>재평가적립금</t>
  </si>
  <si>
    <t>연구기금적립금</t>
  </si>
  <si>
    <t>건축기금적립금</t>
  </si>
  <si>
    <t>장학기금적립금</t>
  </si>
  <si>
    <t>과                  목</t>
  </si>
  <si>
    <t>일반기부금</t>
  </si>
  <si>
    <t>자구노력지원</t>
  </si>
  <si>
    <t>고정자산처분손실</t>
  </si>
  <si>
    <t>증감(A-B)</t>
  </si>
  <si>
    <t>퇴직기금적립금</t>
  </si>
  <si>
    <t>기타기금적립금</t>
  </si>
  <si>
    <t>운영차액</t>
  </si>
  <si>
    <t>거래은행</t>
  </si>
  <si>
    <t>미사용매수</t>
  </si>
  <si>
    <t>비고</t>
  </si>
  <si>
    <t>구입일</t>
  </si>
  <si>
    <t>번호</t>
  </si>
  <si>
    <t>매수</t>
  </si>
  <si>
    <t>상거래</t>
  </si>
  <si>
    <t>차입용</t>
  </si>
  <si>
    <t>담보제공등</t>
  </si>
  <si>
    <t>매수소계</t>
  </si>
  <si>
    <t>수  표  수  불  명  세  서</t>
  </si>
  <si>
    <t>합 계</t>
  </si>
  <si>
    <t>합계</t>
  </si>
  <si>
    <t>구   분</t>
  </si>
  <si>
    <t>수 령 부 서</t>
  </si>
  <si>
    <t>내   용</t>
  </si>
  <si>
    <t>지  급  일</t>
  </si>
  <si>
    <t>금   액</t>
  </si>
  <si>
    <t>비   고</t>
  </si>
  <si>
    <t>단기대여금</t>
  </si>
  <si>
    <t>받을어음</t>
  </si>
  <si>
    <t>기타유동자산</t>
  </si>
  <si>
    <t>기타투자자산</t>
  </si>
  <si>
    <t>장기대여금</t>
  </si>
  <si>
    <t>박물관유물</t>
  </si>
  <si>
    <t>무형고정자산</t>
  </si>
  <si>
    <t>단기차입금</t>
  </si>
  <si>
    <t>특별회계예수금</t>
  </si>
  <si>
    <t>학교채선수금</t>
  </si>
  <si>
    <t>지급어음</t>
  </si>
  <si>
    <t>기타유동부채</t>
  </si>
  <si>
    <t>차관</t>
  </si>
  <si>
    <t>학교채</t>
  </si>
  <si>
    <t>장기미지급금</t>
  </si>
  <si>
    <t>기타고정부채</t>
  </si>
  <si>
    <t>재평가적립금</t>
  </si>
  <si>
    <t>본 파일은 다음과 같은 순서로 작성하시면 수식이 연결되어 있습니다.</t>
  </si>
  <si>
    <t>자금계산서</t>
  </si>
  <si>
    <t>합계잔액시산표</t>
  </si>
  <si>
    <t>대차대조표</t>
  </si>
  <si>
    <t>운영계산서</t>
  </si>
  <si>
    <t>부속명세서</t>
  </si>
  <si>
    <t>1. 교비회계</t>
  </si>
  <si>
    <t>※미사용 전기·차기 이월 자금은 대차대조표와 연결됨</t>
  </si>
  <si>
    <t>결산액 구성비(%)</t>
  </si>
  <si>
    <t>5113 기성회비</t>
  </si>
  <si>
    <t>5213 자산전입금</t>
  </si>
  <si>
    <t>5214 부속병원전입금</t>
  </si>
  <si>
    <t>5216 교내전입금</t>
  </si>
  <si>
    <t>5232 도서관보조</t>
  </si>
  <si>
    <t>5330 기타교육부대수입</t>
  </si>
  <si>
    <t>5331 논문심사수입</t>
  </si>
  <si>
    <t>5332 실습수입</t>
  </si>
  <si>
    <t>5339 기타교육부대수입</t>
  </si>
  <si>
    <t>1229 기타투자자산수입</t>
  </si>
  <si>
    <t>1232 연구기금인출</t>
  </si>
  <si>
    <t>1233 건축기금인출</t>
  </si>
  <si>
    <t>1235 퇴직기금인출</t>
  </si>
  <si>
    <t>1239 기타기금인출</t>
  </si>
  <si>
    <t>1243 장기대여금회수</t>
  </si>
  <si>
    <t>1320 무형고정자산매각수입</t>
  </si>
  <si>
    <t>2100 유동부채입금</t>
  </si>
  <si>
    <t>2110 단기차입금</t>
  </si>
  <si>
    <t>2111 단기차입금차입</t>
  </si>
  <si>
    <t>2200 고정부채입금</t>
  </si>
  <si>
    <t>2210 장기차입금</t>
  </si>
  <si>
    <t>2211 장기차입금차입</t>
  </si>
  <si>
    <t>2212 차관도입</t>
  </si>
  <si>
    <t>2213 학교채매각</t>
  </si>
  <si>
    <t>2220 기타고정부채</t>
  </si>
  <si>
    <t>2221 임대보증금수입</t>
  </si>
  <si>
    <t>2229 기타고정부채수입</t>
  </si>
  <si>
    <t>4214 박물관관리비</t>
  </si>
  <si>
    <t>4238 선교비</t>
  </si>
  <si>
    <t>1243 장기대여금지출</t>
  </si>
  <si>
    <t>1311 토지매입비</t>
  </si>
  <si>
    <t>1312 건물매입비</t>
  </si>
  <si>
    <t>1318 박물관유물구입비</t>
  </si>
  <si>
    <t>1320 무형고정자산취득비</t>
  </si>
  <si>
    <t>1321 무형고정자산취득비</t>
  </si>
  <si>
    <t>2211 장기차입금상환</t>
  </si>
  <si>
    <t>2212 차관상환</t>
  </si>
  <si>
    <t>2213 학교채상환</t>
  </si>
  <si>
    <t>2220 기타고정부채상환</t>
  </si>
  <si>
    <t>2221 임대보증금환급</t>
  </si>
  <si>
    <t>2222 장기미지급금상환</t>
  </si>
  <si>
    <t>2229 기타고정부채의상환</t>
  </si>
  <si>
    <t>1223 부속병원투자</t>
  </si>
  <si>
    <t>부속병원투자</t>
  </si>
  <si>
    <t>2223 투자유가증권평가충당금</t>
  </si>
  <si>
    <t>투자유가증권평가충당금</t>
  </si>
  <si>
    <t>기성회비</t>
  </si>
  <si>
    <t>자산전입금</t>
  </si>
  <si>
    <t>부속병원전입금</t>
  </si>
  <si>
    <t>도서관보조</t>
  </si>
  <si>
    <t>논문심사료수입</t>
  </si>
  <si>
    <t>실습수입</t>
  </si>
  <si>
    <t>기타교육부대수입</t>
  </si>
  <si>
    <t>외화환산이익</t>
  </si>
  <si>
    <t>외환차익</t>
  </si>
  <si>
    <t>투자유가증권처분이익</t>
  </si>
  <si>
    <t>투자유가증권평가충당금환입</t>
  </si>
  <si>
    <t>고정자산처분이익</t>
  </si>
  <si>
    <t>4214 박물관관리비</t>
  </si>
  <si>
    <t>박물관관리비</t>
  </si>
  <si>
    <t>4238 선교비</t>
  </si>
  <si>
    <t>선교비</t>
  </si>
  <si>
    <t>4324 논문심사료</t>
  </si>
  <si>
    <t>논문심사료</t>
  </si>
  <si>
    <t>4422 외화환산손실</t>
  </si>
  <si>
    <t>4423 외환차손</t>
  </si>
  <si>
    <t>4424 투자유가증권처분손실</t>
  </si>
  <si>
    <t>4425 투자유가증권평가손실</t>
  </si>
  <si>
    <t>4427 무형고정자산상각액</t>
  </si>
  <si>
    <t>외화환산손실</t>
  </si>
  <si>
    <t>외환차손</t>
  </si>
  <si>
    <t>투자유가증권처분손실</t>
  </si>
  <si>
    <t>투자유가증권평가손실</t>
  </si>
  <si>
    <t>무형고정자산상각액</t>
  </si>
  <si>
    <t>1220 투자자산지출</t>
  </si>
  <si>
    <t>1221 투자유가증권매입대</t>
  </si>
  <si>
    <t>1229 기타투자자산지출</t>
  </si>
  <si>
    <t xml:space="preserve">              대학</t>
  </si>
  <si>
    <t>※부속명세서는 대학사정에 따라 직접 작성하십시요.</t>
  </si>
  <si>
    <t>강 원 관 광 대 학</t>
  </si>
  <si>
    <t>고정부채</t>
  </si>
  <si>
    <t>고정부채상환</t>
  </si>
  <si>
    <t>미사용차기이월자금</t>
  </si>
  <si>
    <t>예비비</t>
  </si>
  <si>
    <t>4324 논문심사료</t>
  </si>
  <si>
    <t>4500 전출금</t>
  </si>
  <si>
    <t>4510 전출금</t>
  </si>
  <si>
    <t>4515 특별회계전출금</t>
  </si>
  <si>
    <t>특별회계전출금</t>
  </si>
  <si>
    <t>(전출금)</t>
  </si>
  <si>
    <t xml:space="preserve">  4510 전출금</t>
  </si>
  <si>
    <t>4515 특별회계 전출금</t>
  </si>
  <si>
    <t>4500 전출금</t>
  </si>
  <si>
    <t>국민은행</t>
  </si>
  <si>
    <t>308-25-0003-279</t>
  </si>
  <si>
    <t>308-01-0379-136</t>
  </si>
  <si>
    <t>308301-04-021368</t>
  </si>
  <si>
    <t>308-01-0379-314</t>
  </si>
  <si>
    <t>308301-04-035893</t>
  </si>
  <si>
    <t>271-01-504011</t>
  </si>
  <si>
    <t>308-01-0372-506</t>
  </si>
  <si>
    <t>308301-04-035905</t>
  </si>
  <si>
    <t>271-01-504024</t>
  </si>
  <si>
    <t>308-01-0372-514</t>
  </si>
  <si>
    <t>농협중앙회</t>
  </si>
  <si>
    <t>보통예금</t>
  </si>
  <si>
    <t>교비</t>
  </si>
  <si>
    <t>전형료</t>
  </si>
  <si>
    <t>발전기금</t>
  </si>
  <si>
    <t>제증명</t>
  </si>
  <si>
    <t>세외</t>
  </si>
  <si>
    <t>재학생등록</t>
  </si>
  <si>
    <t>채권가압류</t>
  </si>
  <si>
    <t>소     계</t>
  </si>
  <si>
    <t>(교  비)</t>
  </si>
  <si>
    <t>정기예금</t>
  </si>
  <si>
    <t>" 해</t>
  </si>
  <si>
    <t>당</t>
  </si>
  <si>
    <t>사    항</t>
  </si>
  <si>
    <t>없</t>
  </si>
  <si>
    <t>음 "</t>
  </si>
  <si>
    <t>사</t>
  </si>
  <si>
    <t>항</t>
  </si>
  <si>
    <t>" 해당사항 없음"</t>
  </si>
  <si>
    <t>" 해 당</t>
  </si>
  <si>
    <t>사 항</t>
  </si>
  <si>
    <t>없 음"</t>
  </si>
  <si>
    <t>예금이자</t>
  </si>
  <si>
    <t>금융기관</t>
  </si>
  <si>
    <t>당</t>
  </si>
  <si>
    <t>사</t>
  </si>
  <si>
    <t>항</t>
  </si>
  <si>
    <t>없</t>
  </si>
  <si>
    <t>음 "</t>
  </si>
  <si>
    <t>" 해 당 사 항 없 음 "</t>
  </si>
  <si>
    <t>사 항</t>
  </si>
  <si>
    <t>없 음 "</t>
  </si>
  <si>
    <t>" 해</t>
  </si>
  <si>
    <t>사</t>
  </si>
  <si>
    <t>항</t>
  </si>
  <si>
    <t>없</t>
  </si>
  <si>
    <t>음 "</t>
  </si>
  <si>
    <t>" 해당사항 없음 "</t>
  </si>
  <si>
    <t xml:space="preserve">   4) 선급금 명세서 -------------------------------------------------------------------------------------------------------</t>
  </si>
  <si>
    <t>기  본  금  증  감  내  역</t>
  </si>
  <si>
    <t>내              역</t>
  </si>
  <si>
    <t>금                   액</t>
  </si>
  <si>
    <t>비  고</t>
  </si>
  <si>
    <t xml:space="preserve">  나. 순수증가</t>
  </si>
  <si>
    <t xml:space="preserve">  다. 대체감소</t>
  </si>
  <si>
    <t xml:space="preserve">    1) 건물철거</t>
  </si>
  <si>
    <t xml:space="preserve">  라. 순수감소</t>
  </si>
  <si>
    <t>2. 기타 기본금</t>
  </si>
  <si>
    <t xml:space="preserve">  가. 대체증가</t>
  </si>
  <si>
    <t xml:space="preserve">    1) 기계기구</t>
  </si>
  <si>
    <t xml:space="preserve">    2) 집기비품</t>
  </si>
  <si>
    <t xml:space="preserve">    3) 도서</t>
  </si>
  <si>
    <t xml:space="preserve">    4) 건설가계정</t>
  </si>
  <si>
    <t xml:space="preserve">  나. 대체감소</t>
  </si>
  <si>
    <t xml:space="preserve">    1) 기계기구 매각</t>
  </si>
  <si>
    <t xml:space="preserve">    3) 건설가계정 감소</t>
  </si>
  <si>
    <t xml:space="preserve">  19) 기본금 명세서(기본금 증감내역 첨부) ----------------------------------------------------------------------------------------------------</t>
  </si>
  <si>
    <t>임차보증금(원룸아파트)</t>
  </si>
  <si>
    <t>271-01-502985</t>
  </si>
  <si>
    <t>국고보조금</t>
  </si>
  <si>
    <t>308301-04-018009</t>
  </si>
  <si>
    <t>반포매각대금</t>
  </si>
  <si>
    <t>308-01-0372-492</t>
  </si>
  <si>
    <t>외부장학</t>
  </si>
  <si>
    <t>가  지  급  금  명  세  서</t>
  </si>
  <si>
    <t>선  급  법  인  세  명  세  서</t>
  </si>
  <si>
    <t>합계</t>
  </si>
  <si>
    <t>자연계열</t>
  </si>
  <si>
    <t>예체능계열</t>
  </si>
  <si>
    <t>사회계열</t>
  </si>
  <si>
    <t>공업계열</t>
  </si>
  <si>
    <t>산업체1</t>
  </si>
  <si>
    <t>자퇴자등 수업료 반환</t>
  </si>
  <si>
    <t>5429 특별회계사업수입</t>
  </si>
  <si>
    <t>4429 특별회계사업비</t>
  </si>
  <si>
    <t>특 별 회 계 사 업 수 입</t>
  </si>
  <si>
    <t>특 별 회 계 사 업 비</t>
  </si>
  <si>
    <t>운   영   계   산   서</t>
  </si>
  <si>
    <t xml:space="preserve">  1. 운 영 수 익</t>
  </si>
  <si>
    <t>(단위 : 원)</t>
  </si>
  <si>
    <t>과            목</t>
  </si>
  <si>
    <t>당            기</t>
  </si>
  <si>
    <t>전           기</t>
  </si>
  <si>
    <t>관, 항</t>
  </si>
  <si>
    <t>목</t>
  </si>
  <si>
    <t>금            액</t>
  </si>
  <si>
    <t>금          액</t>
  </si>
  <si>
    <t>5100 등록금수입</t>
  </si>
  <si>
    <t xml:space="preserve">  5110 등록금수입</t>
  </si>
  <si>
    <t>5111 입학금</t>
  </si>
  <si>
    <t>5112 수업료</t>
  </si>
  <si>
    <t>5113 기성회비</t>
  </si>
  <si>
    <t xml:space="preserve">  5120 수강료수입</t>
  </si>
  <si>
    <t>5121 단기수강료</t>
  </si>
  <si>
    <t>5200 전입금 및 기부수입</t>
  </si>
  <si>
    <t xml:space="preserve">  5210 전입금수입</t>
  </si>
  <si>
    <t>5211 경상비전입금</t>
  </si>
  <si>
    <t>5212 법정부담금</t>
  </si>
  <si>
    <t>5213 자산전입금</t>
  </si>
  <si>
    <t>5214 부속병원전입금</t>
  </si>
  <si>
    <t>5215 특별회계전입금</t>
  </si>
  <si>
    <t xml:space="preserve">  5220 기부금수입</t>
  </si>
  <si>
    <t>5221 일반기부금</t>
  </si>
  <si>
    <t>5222 지정기부금</t>
  </si>
  <si>
    <t>5223 연구기부금</t>
  </si>
  <si>
    <t>5224 현물기부금</t>
  </si>
  <si>
    <t xml:space="preserve">  5230 국고보조금수입</t>
  </si>
  <si>
    <t>5231 시설설비보조</t>
  </si>
  <si>
    <t>5232 도서관보조</t>
  </si>
  <si>
    <t>5233 자구노력지원</t>
  </si>
  <si>
    <t>5239 기타보조금</t>
  </si>
  <si>
    <t>5300 교육부대수입</t>
  </si>
  <si>
    <t xml:space="preserve">  5310 입시수수료수입</t>
  </si>
  <si>
    <t>5311 입학원서대</t>
  </si>
  <si>
    <t>5312 수험료</t>
  </si>
  <si>
    <t xml:space="preserve">  5320 증명사용료수입</t>
  </si>
  <si>
    <t>5321 증명료</t>
  </si>
  <si>
    <t>5322 대여료 및 사용료</t>
  </si>
  <si>
    <t xml:space="preserve">  5330 기타교육부대수입</t>
  </si>
  <si>
    <t>5331 논문심사료수입</t>
  </si>
  <si>
    <t>5332 실습수입</t>
  </si>
  <si>
    <t>5339 기타교육부대수입</t>
  </si>
  <si>
    <t>5400 교육외수입</t>
  </si>
  <si>
    <t xml:space="preserve">  5410 예금이자수입</t>
  </si>
  <si>
    <t>5411 예금이자</t>
  </si>
  <si>
    <t xml:space="preserve">  5420 기타교육외수입</t>
  </si>
  <si>
    <t>5421 잡수입</t>
  </si>
  <si>
    <t>5422 외화환산이익</t>
  </si>
  <si>
    <t>5423 외환차익</t>
  </si>
  <si>
    <t>5424 투자유가증권처분이익</t>
  </si>
  <si>
    <t>5425 투자유가증권평가충당금환입</t>
  </si>
  <si>
    <t>5426 고정자산처분이익</t>
  </si>
  <si>
    <t>운   영   수   익   총   계</t>
  </si>
  <si>
    <t>5429 특별회계사업수입</t>
  </si>
  <si>
    <t>4429 특별회계사업비</t>
  </si>
  <si>
    <t>산업체1</t>
  </si>
  <si>
    <t>교 육 외 비 용</t>
  </si>
  <si>
    <t>전   출   금</t>
  </si>
  <si>
    <t xml:space="preserve">  20) 등록금 명세서 -------------------------------------------------------------------------------------------------------</t>
  </si>
  <si>
    <t>1311 토지매각대</t>
  </si>
  <si>
    <t>1312 건물매각대</t>
  </si>
  <si>
    <t>1313 구축물매각대</t>
  </si>
  <si>
    <t>1314 기계기구매각대</t>
  </si>
  <si>
    <t>1315 집기비품매각대</t>
  </si>
  <si>
    <t>1316 차량운반구매각대</t>
  </si>
  <si>
    <t>1317 도서매각대</t>
  </si>
  <si>
    <t>1318 유물매각대</t>
  </si>
  <si>
    <t>1321 무형고정자산매각대</t>
  </si>
  <si>
    <t>308355-04-048715</t>
  </si>
  <si>
    <t>308355-04-071281</t>
  </si>
  <si>
    <t>제세예수금</t>
  </si>
  <si>
    <t>소득세,주민세</t>
  </si>
  <si>
    <t xml:space="preserve">    1) 토지</t>
  </si>
  <si>
    <t xml:space="preserve">    2) 건물</t>
  </si>
  <si>
    <t>해당사항없음</t>
  </si>
  <si>
    <t>(총 괄 표)</t>
  </si>
  <si>
    <t xml:space="preserve">   2) 현금·예금명세서(현금실사표 ) ------------------------------------------------------------------</t>
  </si>
  <si>
    <t xml:space="preserve">출납담당  담   당   자      홍 미 혜 </t>
  </si>
  <si>
    <t xml:space="preserve">확 인 자  총        장      정 상 환 </t>
  </si>
  <si>
    <t>현금출납부잔액( 2009년 2월 28일 현재)</t>
  </si>
  <si>
    <t>308301-04-100843</t>
  </si>
  <si>
    <t>국가근로장학생</t>
  </si>
  <si>
    <t>308355-04-077676</t>
  </si>
  <si>
    <t>308355-04-071658</t>
  </si>
  <si>
    <t>산업체2</t>
  </si>
  <si>
    <t>(2009년 3월 1일부터 2010년 2월 28일까지)</t>
  </si>
  <si>
    <t>308301-04-182135</t>
  </si>
  <si>
    <t>노동청(태백)</t>
  </si>
  <si>
    <t>308315-20-65499</t>
  </si>
  <si>
    <t>308315-20-65480</t>
  </si>
  <si>
    <t>308315-20-60175</t>
  </si>
  <si>
    <t>303-0100-4364-91</t>
  </si>
  <si>
    <t>308315-20-11571</t>
  </si>
  <si>
    <t>책 임 자  행정지원처장      김 창 준</t>
  </si>
  <si>
    <t>(2009. 3. 1 ~ 2010. 2. 28)</t>
  </si>
  <si>
    <t>2009학년도 등록금명세서</t>
  </si>
  <si>
    <t>산업체
(강릉1)</t>
  </si>
  <si>
    <t>산업체
(강릉2)</t>
  </si>
  <si>
    <t>산업체
(원주1)</t>
  </si>
  <si>
    <t>산업체
(강릉2)</t>
  </si>
  <si>
    <t>2009년 3월  1일부터</t>
  </si>
  <si>
    <t>2010년 2월 28일까지</t>
  </si>
  <si>
    <t>(당기 : 2009년3월1일부터 2010년2월28일까지)</t>
  </si>
  <si>
    <t>(당기 : 2010년2월28일 현재)</t>
  </si>
  <si>
    <t>(전기 : 2009년2월28일 현재)</t>
  </si>
  <si>
    <t>(전기 : 2008년3월1일부터 2009년2월28일까지)</t>
  </si>
  <si>
    <t>2009회계연도 교비 결산서</t>
  </si>
</sst>
</file>

<file path=xl/styles.xml><?xml version="1.0" encoding="utf-8"?>
<styleSheet xmlns="http://schemas.openxmlformats.org/spreadsheetml/2006/main">
  <numFmts count="7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▽&quot;#,##0"/>
    <numFmt numFmtId="177" formatCode="0.0%"/>
    <numFmt numFmtId="178" formatCode="0.00\ "/>
    <numFmt numFmtId="179" formatCode="_-* #,##0.00_-;\-* #,##0.00_-;_-* &quot;-&quot;_-;_-@_-"/>
    <numFmt numFmtId="180" formatCode="#,##0&quot;매&quot;"/>
    <numFmt numFmtId="181" formatCode="#,##0&quot;명&quot;"/>
    <numFmt numFmtId="182" formatCode="#,##0&quot;원&quot;"/>
    <numFmt numFmtId="183" formatCode="#,##0\ "/>
    <numFmt numFmtId="184" formatCode="#,##0;&quot;△&quot;#,##0\ "/>
    <numFmt numFmtId="185" formatCode="#,##0;&quot;△&quot;#,##0"/>
    <numFmt numFmtId="186" formatCode="#,##0&quot;대&quot;"/>
    <numFmt numFmtId="187" formatCode="\(0.00%\)"/>
    <numFmt numFmtId="188" formatCode="#,##0;&quot;△&quot;#,##0\ \ \ \ \ \ \ \ \ \ \ \ \ "/>
    <numFmt numFmtId="189" formatCode="#,##0&quot;㎡&quot;"/>
    <numFmt numFmtId="190" formatCode="#,##0\ ;&quot;△&quot;#,##0\ "/>
    <numFmt numFmtId="191" formatCode="###0\ &quot;년 도&quot;"/>
    <numFmt numFmtId="192" formatCode="&quot;〈&quot;#,##0&quot;〉&quot;"/>
    <numFmt numFmtId="193" formatCode="&quot;（&quot;#,##0&quot;）&quot;"/>
    <numFmt numFmtId="194" formatCode="\(yyyy&quot;년&quot;\ m&quot;월&quot;\ d&quot;일&quot;&quot;부&quot;\)"/>
    <numFmt numFmtId="195" formatCode="#,##0\ \ \ \ \ \ \ "/>
    <numFmt numFmtId="196" formatCode="_ * #,##0_ ;_ * \-#,##0_ ;_ * &quot;-&quot;_ ;_ @_ "/>
    <numFmt numFmtId="197" formatCode="_ * #,##0.00_ ;_ * \-#,##0.00_ ;_ * &quot;-&quot;??_ ;_ @_ "/>
    <numFmt numFmtId="198" formatCode="\(yyyy&quot;년&quot;\ mm&quot;월&quot;\ dd&quot;일&quot;\ &quot;현&quot;&quot;재&quot;\)"/>
    <numFmt numFmtId="199" formatCode="mmm/yyyy"/>
    <numFmt numFmtId="200" formatCode="0.0"/>
    <numFmt numFmtId="201" formatCode="yy&quot;-&quot;m&quot;-&quot;d"/>
    <numFmt numFmtId="202" formatCode="yy&quot;-&quot;m&quot;-&quot;d\ h:mm\ AM/PM"/>
    <numFmt numFmtId="203" formatCode="yyyy&quot;년&quot;\ m&quot;월&quot;\ d&quot;일&quot;"/>
    <numFmt numFmtId="204" formatCode="mm&quot;월&quot;\ dd&quot;일&quot;"/>
    <numFmt numFmtId="205" formatCode="yy&quot;-&quot;mm&quot;-&quot;dd"/>
    <numFmt numFmtId="206" formatCode="0.000%"/>
    <numFmt numFmtId="207" formatCode="0.0000%"/>
    <numFmt numFmtId="208" formatCode="yyyy&quot;-&quot;m&quot;-&quot;d"/>
    <numFmt numFmtId="209" formatCode="yyyy&quot;-&quot;mm&quot;-&quot;dd"/>
    <numFmt numFmtId="210" formatCode="#,##0;[Red]&quot;△&quot;#,##0\ "/>
    <numFmt numFmtId="211" formatCode="#,##0;[Red]&quot;△&quot;#,##0"/>
    <numFmt numFmtId="212" formatCode="#,##0;[Red]#,##0\ "/>
    <numFmt numFmtId="213" formatCode="0;[Red]0"/>
    <numFmt numFmtId="214" formatCode="#,##0_);[Red]\(#,##0\)"/>
    <numFmt numFmtId="215" formatCode="#,##0_ "/>
    <numFmt numFmtId="216" formatCode="yyyy&quot;년&quot;\ m&quot;월&quot;\ d&quot;일&quot;\ &quot;현&quot;&quot;재&quot;"/>
    <numFmt numFmtId="217" formatCode="\(yyyy&quot;년&quot;\ m&quot;월&quot;\ d&quot;일&quot;\ &quot;현&quot;&quot;재&quot;\)"/>
    <numFmt numFmtId="218" formatCode="#,##0;[Red]&quot;▽&quot;#,##0"/>
    <numFmt numFmtId="219" formatCode="yyyy\.mm\.dd"/>
    <numFmt numFmtId="220" formatCode="0_);[Red]\(0\)"/>
    <numFmt numFmtId="221" formatCode="\&lt;#,##0\&gt;"/>
    <numFmt numFmtId="222" formatCode="\&lt;#,##0\&gt;;[Red]&quot;&lt;▽&quot;#,##0\&gt;"/>
    <numFmt numFmtId="223" formatCode="\&lt;#,##0\&gt;;&quot;&lt;▽&quot;#,##0\&gt;"/>
    <numFmt numFmtId="224" formatCode="[$-412]yyyy&quot;년&quot;\ m&quot;월&quot;\ d&quot;일&quot;\ dddd"/>
    <numFmt numFmtId="225" formatCode="&quot;우&quot;&quot;리&quot;&quot;은&quot;&quot;행&quot;\ #,##0;&quot;△&quot;#,##0"/>
    <numFmt numFmtId="226" formatCode="\&lt;#,##0\&gt;;&quot;&lt;△&quot;#,##0\&gt;"/>
    <numFmt numFmtId="227" formatCode="#,##0\&gt;;&quot;&lt;△&quot;#,##0\&gt;"/>
    <numFmt numFmtId="228" formatCode="&quot;〈&quot;#,##0&quot;〉&quot;;&quot;〈△&quot;#,##0&quot;〉&quot;"/>
    <numFmt numFmtId="229" formatCode="&quot;（&quot;#,##0&quot;〉&quot;;&quot;〈△&quot;#,##0&quot;〉&quot;"/>
    <numFmt numFmtId="230" formatCode="&quot;（&quot;#,##0&quot;）&quot;;&quot;（△&quot;#,##0&quot;）&quot;"/>
    <numFmt numFmtId="231" formatCode="&quot;〈&quot;#,##0&quot;〉;&quot;&quot;〈&quot;&quot;△&quot;&quot;#,##0&quot;&quot;〉&quot;"/>
    <numFmt numFmtId="232" formatCode="&quot;&lt;&quot;#,##0&quot;&gt;&quot;;&quot;&lt;△&quot;#,##0&quot;&gt;&quot;"/>
    <numFmt numFmtId="233" formatCode="&quot;(&quot;#,##0&quot;)&quot;;&quot;(△&quot;#,##0&quot;)&quot;"/>
  </numFmts>
  <fonts count="32">
    <font>
      <sz val="11"/>
      <name val="돋움"/>
      <family val="0"/>
    </font>
    <font>
      <b/>
      <sz val="11"/>
      <name val="돋움"/>
      <family val="0"/>
    </font>
    <font>
      <i/>
      <sz val="11"/>
      <name val="돋움"/>
      <family val="3"/>
    </font>
    <font>
      <b/>
      <i/>
      <sz val="11"/>
      <name val="돋움"/>
      <family val="3"/>
    </font>
    <font>
      <b/>
      <sz val="11"/>
      <name val="바탕체"/>
      <family val="1"/>
    </font>
    <font>
      <b/>
      <sz val="16"/>
      <name val="바탕체"/>
      <family val="1"/>
    </font>
    <font>
      <b/>
      <u val="single"/>
      <sz val="18"/>
      <name val="바탕체"/>
      <family val="1"/>
    </font>
    <font>
      <sz val="8"/>
      <name val="돋움"/>
      <family val="3"/>
    </font>
    <font>
      <b/>
      <sz val="9"/>
      <name val="굴림"/>
      <family val="3"/>
    </font>
    <font>
      <b/>
      <sz val="9"/>
      <name val="바탕체"/>
      <family val="1"/>
    </font>
    <font>
      <b/>
      <sz val="12"/>
      <name val="바탕체"/>
      <family val="1"/>
    </font>
    <font>
      <b/>
      <sz val="14"/>
      <name val="바탕체"/>
      <family val="1"/>
    </font>
    <font>
      <b/>
      <sz val="10"/>
      <name val="바탕체"/>
      <family val="1"/>
    </font>
    <font>
      <b/>
      <u val="single"/>
      <sz val="20"/>
      <name val="바탕체"/>
      <family val="1"/>
    </font>
    <font>
      <b/>
      <sz val="13"/>
      <name val="바탕체"/>
      <family val="1"/>
    </font>
    <font>
      <sz val="12"/>
      <name val="돋움"/>
      <family val="3"/>
    </font>
    <font>
      <sz val="13"/>
      <name val="돋움"/>
      <family val="3"/>
    </font>
    <font>
      <b/>
      <u val="single"/>
      <sz val="11"/>
      <name val="바탕체"/>
      <family val="1"/>
    </font>
    <font>
      <b/>
      <sz val="34"/>
      <name val="바탕체"/>
      <family val="1"/>
    </font>
    <font>
      <b/>
      <sz val="20"/>
      <name val="바탕체"/>
      <family val="1"/>
    </font>
    <font>
      <sz val="9"/>
      <name val="굴림체"/>
      <family val="3"/>
    </font>
    <font>
      <b/>
      <sz val="12"/>
      <name val="굴림체"/>
      <family val="3"/>
    </font>
    <font>
      <u val="single"/>
      <sz val="11"/>
      <color indexed="12"/>
      <name val="굴림체"/>
      <family val="3"/>
    </font>
    <font>
      <u val="single"/>
      <sz val="11"/>
      <color indexed="36"/>
      <name val="돋움"/>
      <family val="3"/>
    </font>
    <font>
      <sz val="12"/>
      <name val="바탕체"/>
      <family val="1"/>
    </font>
    <font>
      <sz val="10"/>
      <name val="굴림체"/>
      <family val="3"/>
    </font>
    <font>
      <b/>
      <sz val="36"/>
      <name val="바탕체"/>
      <family val="1"/>
    </font>
    <font>
      <sz val="34"/>
      <name val="휴먼옛체"/>
      <family val="1"/>
    </font>
    <font>
      <sz val="11"/>
      <name val="굴림체"/>
      <family val="3"/>
    </font>
    <font>
      <b/>
      <sz val="14"/>
      <name val="굴림체"/>
      <family val="3"/>
    </font>
    <font>
      <b/>
      <sz val="16"/>
      <name val="굴림체"/>
      <family val="3"/>
    </font>
    <font>
      <b/>
      <sz val="8"/>
      <name val="돋움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96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</cellStyleXfs>
  <cellXfs count="828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left" vertical="center" shrinkToFit="1"/>
    </xf>
    <xf numFmtId="0" fontId="4" fillId="2" borderId="0" xfId="0" applyFont="1" applyFill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distributed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41" fontId="4" fillId="2" borderId="0" xfId="17" applyFont="1" applyFill="1" applyAlignment="1">
      <alignment vertical="center" shrinkToFit="1"/>
    </xf>
    <xf numFmtId="0" fontId="10" fillId="2" borderId="0" xfId="0" applyFont="1" applyFill="1" applyAlignment="1">
      <alignment horizontal="center" vertical="center" shrinkToFit="1"/>
    </xf>
    <xf numFmtId="0" fontId="4" fillId="2" borderId="4" xfId="0" applyFont="1" applyFill="1" applyBorder="1" applyAlignment="1">
      <alignment vertical="center" shrinkToFit="1"/>
    </xf>
    <xf numFmtId="41" fontId="4" fillId="2" borderId="5" xfId="17" applyFont="1" applyFill="1" applyBorder="1" applyAlignment="1">
      <alignment vertical="center" shrinkToFit="1"/>
    </xf>
    <xf numFmtId="41" fontId="4" fillId="2" borderId="6" xfId="17" applyFont="1" applyFill="1" applyBorder="1" applyAlignment="1">
      <alignment vertical="center" shrinkToFit="1"/>
    </xf>
    <xf numFmtId="41" fontId="14" fillId="2" borderId="7" xfId="17" applyFont="1" applyFill="1" applyBorder="1" applyAlignment="1">
      <alignment vertical="center" shrinkToFit="1"/>
    </xf>
    <xf numFmtId="0" fontId="4" fillId="2" borderId="8" xfId="0" applyFont="1" applyFill="1" applyBorder="1" applyAlignment="1">
      <alignment vertical="center" shrinkToFit="1"/>
    </xf>
    <xf numFmtId="0" fontId="4" fillId="2" borderId="9" xfId="0" applyFont="1" applyFill="1" applyBorder="1" applyAlignment="1">
      <alignment vertical="center" shrinkToFit="1"/>
    </xf>
    <xf numFmtId="41" fontId="4" fillId="2" borderId="10" xfId="17" applyFont="1" applyFill="1" applyBorder="1" applyAlignment="1">
      <alignment vertical="center" shrinkToFit="1"/>
    </xf>
    <xf numFmtId="41" fontId="10" fillId="2" borderId="11" xfId="17" applyFont="1" applyFill="1" applyBorder="1" applyAlignment="1">
      <alignment vertical="center" shrinkToFit="1"/>
    </xf>
    <xf numFmtId="41" fontId="4" fillId="2" borderId="12" xfId="17" applyFont="1" applyFill="1" applyBorder="1" applyAlignment="1">
      <alignment vertical="center" shrinkToFit="1"/>
    </xf>
    <xf numFmtId="0" fontId="4" fillId="2" borderId="13" xfId="0" applyFont="1" applyFill="1" applyBorder="1" applyAlignment="1">
      <alignment vertical="center" shrinkToFit="1"/>
    </xf>
    <xf numFmtId="0" fontId="4" fillId="2" borderId="14" xfId="0" applyFont="1" applyFill="1" applyBorder="1" applyAlignment="1">
      <alignment vertical="center" shrinkToFit="1"/>
    </xf>
    <xf numFmtId="41" fontId="10" fillId="2" borderId="15" xfId="17" applyFont="1" applyFill="1" applyBorder="1" applyAlignment="1">
      <alignment vertical="center" shrinkToFit="1"/>
    </xf>
    <xf numFmtId="41" fontId="4" fillId="2" borderId="16" xfId="17" applyFont="1" applyFill="1" applyBorder="1" applyAlignment="1">
      <alignment vertical="center" shrinkToFit="1"/>
    </xf>
    <xf numFmtId="0" fontId="4" fillId="2" borderId="17" xfId="0" applyFont="1" applyFill="1" applyBorder="1" applyAlignment="1">
      <alignment vertical="center" shrinkToFit="1"/>
    </xf>
    <xf numFmtId="3" fontId="4" fillId="2" borderId="12" xfId="17" applyNumberFormat="1" applyFont="1" applyFill="1" applyBorder="1" applyAlignment="1">
      <alignment vertical="center" shrinkToFi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18" xfId="0" applyFont="1" applyFill="1" applyBorder="1" applyAlignment="1">
      <alignment horizontal="center" vertical="center"/>
    </xf>
    <xf numFmtId="41" fontId="4" fillId="2" borderId="19" xfId="17" applyFont="1" applyFill="1" applyBorder="1" applyAlignment="1">
      <alignment vertical="center"/>
    </xf>
    <xf numFmtId="41" fontId="4" fillId="2" borderId="12" xfId="17" applyFont="1" applyFill="1" applyBorder="1" applyAlignment="1">
      <alignment vertical="center"/>
    </xf>
    <xf numFmtId="0" fontId="10" fillId="2" borderId="0" xfId="0" applyFont="1" applyFill="1" applyAlignment="1">
      <alignment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vertical="center" shrinkToFit="1"/>
    </xf>
    <xf numFmtId="0" fontId="4" fillId="2" borderId="25" xfId="0" applyFont="1" applyFill="1" applyBorder="1" applyAlignment="1">
      <alignment horizontal="center" vertical="center" shrinkToFit="1"/>
    </xf>
    <xf numFmtId="3" fontId="4" fillId="2" borderId="0" xfId="0" applyNumberFormat="1" applyFont="1" applyFill="1" applyAlignment="1">
      <alignment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right" vertical="center" shrinkToFit="1"/>
    </xf>
    <xf numFmtId="192" fontId="14" fillId="2" borderId="3" xfId="0" applyNumberFormat="1" applyFont="1" applyFill="1" applyBorder="1" applyAlignment="1">
      <alignment horizontal="right" vertical="center" shrinkToFit="1"/>
    </xf>
    <xf numFmtId="0" fontId="14" fillId="2" borderId="3" xfId="0" applyFont="1" applyFill="1" applyBorder="1" applyAlignment="1">
      <alignment horizontal="center" vertical="center" shrinkToFit="1"/>
    </xf>
    <xf numFmtId="0" fontId="14" fillId="2" borderId="3" xfId="0" applyFont="1" applyFill="1" applyBorder="1" applyAlignment="1">
      <alignment horizontal="distributed" vertical="center" shrinkToFit="1"/>
    </xf>
    <xf numFmtId="185" fontId="14" fillId="2" borderId="3" xfId="0" applyNumberFormat="1" applyFont="1" applyFill="1" applyBorder="1" applyAlignment="1">
      <alignment horizontal="center" vertical="center" shrinkToFit="1"/>
    </xf>
    <xf numFmtId="0" fontId="14" fillId="2" borderId="0" xfId="0" applyFont="1" applyFill="1" applyAlignment="1">
      <alignment horizontal="center" vertical="center" shrinkToFit="1"/>
    </xf>
    <xf numFmtId="193" fontId="14" fillId="2" borderId="3" xfId="0" applyNumberFormat="1" applyFont="1" applyFill="1" applyBorder="1" applyAlignment="1">
      <alignment vertical="center" shrinkToFit="1"/>
    </xf>
    <xf numFmtId="193" fontId="14" fillId="2" borderId="3" xfId="0" applyNumberFormat="1" applyFont="1" applyFill="1" applyBorder="1" applyAlignment="1">
      <alignment horizontal="distributed" vertical="center" shrinkToFit="1"/>
    </xf>
    <xf numFmtId="185" fontId="14" fillId="2" borderId="3" xfId="0" applyNumberFormat="1" applyFont="1" applyFill="1" applyBorder="1" applyAlignment="1">
      <alignment vertical="center" shrinkToFit="1"/>
    </xf>
    <xf numFmtId="0" fontId="14" fillId="2" borderId="0" xfId="0" applyFont="1" applyFill="1" applyAlignment="1">
      <alignment vertical="center" shrinkToFit="1"/>
    </xf>
    <xf numFmtId="185" fontId="4" fillId="2" borderId="3" xfId="0" applyNumberFormat="1" applyFont="1" applyFill="1" applyBorder="1" applyAlignment="1">
      <alignment vertical="center" shrinkToFit="1"/>
    </xf>
    <xf numFmtId="0" fontId="4" fillId="2" borderId="3" xfId="0" applyFont="1" applyFill="1" applyBorder="1" applyAlignment="1">
      <alignment horizontal="distributed" vertical="center" shrinkToFit="1"/>
    </xf>
    <xf numFmtId="192" fontId="14" fillId="2" borderId="3" xfId="0" applyNumberFormat="1" applyFont="1" applyFill="1" applyBorder="1" applyAlignment="1">
      <alignment vertical="center" shrinkToFit="1"/>
    </xf>
    <xf numFmtId="192" fontId="14" fillId="2" borderId="3" xfId="0" applyNumberFormat="1" applyFont="1" applyFill="1" applyBorder="1" applyAlignment="1">
      <alignment horizontal="center" vertical="center" shrinkToFit="1"/>
    </xf>
    <xf numFmtId="192" fontId="14" fillId="2" borderId="3" xfId="0" applyNumberFormat="1" applyFont="1" applyFill="1" applyBorder="1" applyAlignment="1">
      <alignment horizontal="distributed" vertical="center" shrinkToFit="1"/>
    </xf>
    <xf numFmtId="192" fontId="14" fillId="2" borderId="0" xfId="0" applyNumberFormat="1" applyFont="1" applyFill="1" applyAlignment="1">
      <alignment vertical="center" shrinkToFit="1"/>
    </xf>
    <xf numFmtId="193" fontId="14" fillId="2" borderId="0" xfId="0" applyNumberFormat="1" applyFont="1" applyFill="1" applyAlignment="1">
      <alignment vertical="center" shrinkToFit="1"/>
    </xf>
    <xf numFmtId="185" fontId="4" fillId="2" borderId="1" xfId="0" applyNumberFormat="1" applyFont="1" applyFill="1" applyBorder="1" applyAlignment="1">
      <alignment vertical="center" shrinkToFit="1"/>
    </xf>
    <xf numFmtId="0" fontId="14" fillId="2" borderId="3" xfId="0" applyNumberFormat="1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distributed" vertical="center" shrinkToFit="1"/>
    </xf>
    <xf numFmtId="185" fontId="4" fillId="2" borderId="0" xfId="0" applyNumberFormat="1" applyFont="1" applyFill="1" applyAlignment="1">
      <alignment vertical="center" shrinkToFit="1"/>
    </xf>
    <xf numFmtId="0" fontId="4" fillId="2" borderId="12" xfId="0" applyFont="1" applyFill="1" applyBorder="1" applyAlignment="1">
      <alignment vertical="center" shrinkToFit="1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vertical="center" shrinkToFit="1"/>
    </xf>
    <xf numFmtId="0" fontId="4" fillId="2" borderId="32" xfId="0" applyFont="1" applyFill="1" applyBorder="1" applyAlignment="1">
      <alignment vertical="center" shrinkToFit="1"/>
    </xf>
    <xf numFmtId="0" fontId="4" fillId="2" borderId="18" xfId="0" applyFont="1" applyFill="1" applyBorder="1" applyAlignment="1">
      <alignment horizontal="center" vertical="center" shrinkToFit="1"/>
    </xf>
    <xf numFmtId="3" fontId="4" fillId="2" borderId="19" xfId="17" applyNumberFormat="1" applyFont="1" applyFill="1" applyBorder="1" applyAlignment="1">
      <alignment horizontal="right" vertical="center" shrinkToFit="1"/>
    </xf>
    <xf numFmtId="3" fontId="4" fillId="2" borderId="22" xfId="17" applyNumberFormat="1" applyFont="1" applyFill="1" applyBorder="1" applyAlignment="1">
      <alignment horizontal="right" vertical="center" shrinkToFit="1"/>
    </xf>
    <xf numFmtId="0" fontId="10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horizontal="center" vertical="center" shrinkToFit="1"/>
    </xf>
    <xf numFmtId="3" fontId="4" fillId="2" borderId="0" xfId="17" applyNumberFormat="1" applyFont="1" applyFill="1" applyBorder="1" applyAlignment="1">
      <alignment horizontal="center" vertical="center" shrinkToFit="1"/>
    </xf>
    <xf numFmtId="0" fontId="10" fillId="2" borderId="26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3" fontId="10" fillId="2" borderId="2" xfId="17" applyNumberFormat="1" applyFont="1" applyFill="1" applyBorder="1" applyAlignment="1">
      <alignment horizontal="center" vertical="center" shrinkToFit="1"/>
    </xf>
    <xf numFmtId="0" fontId="10" fillId="2" borderId="18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35" xfId="0" applyFont="1" applyFill="1" applyBorder="1" applyAlignment="1">
      <alignment horizontal="center" vertical="center" shrinkToFit="1"/>
    </xf>
    <xf numFmtId="3" fontId="4" fillId="2" borderId="12" xfId="17" applyNumberFormat="1" applyFont="1" applyFill="1" applyBorder="1" applyAlignment="1">
      <alignment horizontal="right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32" xfId="0" applyFont="1" applyFill="1" applyBorder="1" applyAlignment="1">
      <alignment horizontal="center" vertical="center" shrinkToFit="1"/>
    </xf>
    <xf numFmtId="3" fontId="4" fillId="2" borderId="16" xfId="17" applyNumberFormat="1" applyFont="1" applyFill="1" applyBorder="1" applyAlignment="1">
      <alignment horizontal="right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36" xfId="0" applyFont="1" applyFill="1" applyBorder="1" applyAlignment="1">
      <alignment horizontal="center" vertical="center" shrinkToFit="1"/>
    </xf>
    <xf numFmtId="3" fontId="4" fillId="2" borderId="2" xfId="17" applyNumberFormat="1" applyFont="1" applyFill="1" applyBorder="1" applyAlignment="1">
      <alignment horizontal="right" vertical="center" shrinkToFit="1"/>
    </xf>
    <xf numFmtId="3" fontId="4" fillId="2" borderId="0" xfId="17" applyNumberFormat="1" applyFont="1" applyFill="1" applyAlignment="1">
      <alignment horizontal="right" vertical="center" shrinkToFit="1"/>
    </xf>
    <xf numFmtId="3" fontId="4" fillId="2" borderId="0" xfId="17" applyNumberFormat="1" applyFont="1" applyFill="1" applyAlignment="1">
      <alignment horizontal="center" vertical="center" shrinkToFit="1"/>
    </xf>
    <xf numFmtId="0" fontId="4" fillId="2" borderId="33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vertical="center"/>
    </xf>
    <xf numFmtId="0" fontId="4" fillId="2" borderId="4" xfId="0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vertical="center"/>
    </xf>
    <xf numFmtId="3" fontId="4" fillId="2" borderId="27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3" fontId="14" fillId="2" borderId="38" xfId="0" applyNumberFormat="1" applyFont="1" applyFill="1" applyBorder="1" applyAlignment="1">
      <alignment vertical="center"/>
    </xf>
    <xf numFmtId="3" fontId="14" fillId="2" borderId="39" xfId="0" applyNumberFormat="1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4" fillId="2" borderId="12" xfId="0" applyFont="1" applyFill="1" applyBorder="1" applyAlignment="1">
      <alignment horizontal="left" vertical="center" shrinkToFit="1"/>
    </xf>
    <xf numFmtId="0" fontId="4" fillId="2" borderId="19" xfId="0" applyFont="1" applyFill="1" applyBorder="1" applyAlignment="1">
      <alignment horizontal="left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10" fillId="2" borderId="4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shrinkToFit="1"/>
    </xf>
    <xf numFmtId="41" fontId="4" fillId="2" borderId="41" xfId="17" applyFont="1" applyFill="1" applyBorder="1" applyAlignment="1">
      <alignment vertical="center" shrinkToFit="1"/>
    </xf>
    <xf numFmtId="41" fontId="10" fillId="2" borderId="42" xfId="17" applyFont="1" applyFill="1" applyBorder="1" applyAlignment="1">
      <alignment vertical="center" shrinkToFit="1"/>
    </xf>
    <xf numFmtId="41" fontId="4" fillId="2" borderId="35" xfId="17" applyFont="1" applyFill="1" applyBorder="1" applyAlignment="1">
      <alignment vertical="center" shrinkToFit="1"/>
    </xf>
    <xf numFmtId="0" fontId="4" fillId="2" borderId="3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center" vertical="center" shrinkToFit="1"/>
    </xf>
    <xf numFmtId="0" fontId="4" fillId="2" borderId="40" xfId="0" applyFont="1" applyFill="1" applyBorder="1" applyAlignment="1">
      <alignment horizontal="center" vertical="center" shrinkToFit="1"/>
    </xf>
    <xf numFmtId="217" fontId="4" fillId="2" borderId="0" xfId="0" applyNumberFormat="1" applyFont="1" applyFill="1" applyBorder="1" applyAlignment="1">
      <alignment horizontal="center" vertical="center" shrinkToFit="1"/>
    </xf>
    <xf numFmtId="0" fontId="4" fillId="2" borderId="0" xfId="0" applyFont="1" applyFill="1" applyAlignment="1" applyProtection="1">
      <alignment horizontal="center" vertical="center" shrinkToFit="1"/>
      <protection locked="0"/>
    </xf>
    <xf numFmtId="41" fontId="4" fillId="2" borderId="16" xfId="17" applyFont="1" applyFill="1" applyBorder="1" applyAlignment="1">
      <alignment horizontal="right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 shrinkToFit="1"/>
    </xf>
    <xf numFmtId="218" fontId="4" fillId="2" borderId="2" xfId="17" applyNumberFormat="1" applyFont="1" applyFill="1" applyBorder="1" applyAlignment="1">
      <alignment vertical="center" shrinkToFit="1"/>
    </xf>
    <xf numFmtId="0" fontId="4" fillId="2" borderId="18" xfId="0" applyFont="1" applyFill="1" applyBorder="1" applyAlignment="1">
      <alignment vertical="center" shrinkToFit="1"/>
    </xf>
    <xf numFmtId="218" fontId="4" fillId="2" borderId="19" xfId="17" applyNumberFormat="1" applyFont="1" applyFill="1" applyBorder="1" applyAlignment="1">
      <alignment vertical="center" shrinkToFit="1"/>
    </xf>
    <xf numFmtId="218" fontId="4" fillId="2" borderId="12" xfId="17" applyNumberFormat="1" applyFont="1" applyFill="1" applyBorder="1" applyAlignment="1">
      <alignment vertical="center" shrinkToFit="1"/>
    </xf>
    <xf numFmtId="218" fontId="4" fillId="2" borderId="12" xfId="17" applyNumberFormat="1" applyFont="1" applyFill="1" applyBorder="1" applyAlignment="1">
      <alignment horizontal="right" vertical="center" shrinkToFit="1"/>
    </xf>
    <xf numFmtId="218" fontId="4" fillId="2" borderId="16" xfId="17" applyNumberFormat="1" applyFont="1" applyFill="1" applyBorder="1" applyAlignment="1">
      <alignment vertical="center" shrinkToFit="1"/>
    </xf>
    <xf numFmtId="218" fontId="4" fillId="2" borderId="35" xfId="17" applyNumberFormat="1" applyFont="1" applyFill="1" applyBorder="1" applyAlignment="1">
      <alignment vertical="center" shrinkToFit="1"/>
    </xf>
    <xf numFmtId="218" fontId="10" fillId="2" borderId="2" xfId="17" applyNumberFormat="1" applyFont="1" applyFill="1" applyBorder="1" applyAlignment="1">
      <alignment vertical="center" shrinkToFit="1"/>
    </xf>
    <xf numFmtId="0" fontId="10" fillId="2" borderId="18" xfId="0" applyFont="1" applyFill="1" applyBorder="1" applyAlignment="1">
      <alignment vertical="center" shrinkToFit="1"/>
    </xf>
    <xf numFmtId="0" fontId="10" fillId="2" borderId="2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3" fontId="4" fillId="2" borderId="1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3" fontId="4" fillId="2" borderId="16" xfId="0" applyNumberFormat="1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3" fontId="10" fillId="2" borderId="30" xfId="0" applyNumberFormat="1" applyFont="1" applyFill="1" applyBorder="1" applyAlignment="1">
      <alignment horizontal="center" vertical="center"/>
    </xf>
    <xf numFmtId="3" fontId="4" fillId="2" borderId="23" xfId="0" applyNumberFormat="1" applyFont="1" applyFill="1" applyBorder="1" applyAlignment="1">
      <alignment horizontal="center" vertical="center"/>
    </xf>
    <xf numFmtId="3" fontId="10" fillId="2" borderId="19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3" fontId="10" fillId="2" borderId="23" xfId="0" applyNumberFormat="1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shrinkToFit="1"/>
    </xf>
    <xf numFmtId="0" fontId="10" fillId="2" borderId="46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vertical="center" shrinkToFit="1"/>
    </xf>
    <xf numFmtId="0" fontId="4" fillId="2" borderId="20" xfId="0" applyFont="1" applyFill="1" applyBorder="1" applyAlignment="1">
      <alignment vertical="center" shrinkToFit="1"/>
    </xf>
    <xf numFmtId="176" fontId="4" fillId="2" borderId="8" xfId="17" applyNumberFormat="1" applyFont="1" applyFill="1" applyBorder="1" applyAlignment="1">
      <alignment vertical="center" shrinkToFit="1"/>
    </xf>
    <xf numFmtId="0" fontId="9" fillId="2" borderId="28" xfId="0" applyFont="1" applyFill="1" applyBorder="1" applyAlignment="1">
      <alignment vertical="center" shrinkToFit="1"/>
    </xf>
    <xf numFmtId="0" fontId="4" fillId="2" borderId="47" xfId="0" applyFont="1" applyFill="1" applyBorder="1" applyAlignment="1">
      <alignment horizontal="center" vertical="center" shrinkToFit="1"/>
    </xf>
    <xf numFmtId="176" fontId="4" fillId="2" borderId="13" xfId="17" applyNumberFormat="1" applyFont="1" applyFill="1" applyBorder="1" applyAlignment="1">
      <alignment vertical="center" shrinkToFit="1"/>
    </xf>
    <xf numFmtId="0" fontId="9" fillId="2" borderId="27" xfId="0" applyFont="1" applyFill="1" applyBorder="1" applyAlignment="1">
      <alignment vertical="center" shrinkToFit="1"/>
    </xf>
    <xf numFmtId="0" fontId="4" fillId="2" borderId="48" xfId="0" applyFont="1" applyFill="1" applyBorder="1" applyAlignment="1">
      <alignment vertical="center" shrinkToFit="1"/>
    </xf>
    <xf numFmtId="0" fontId="9" fillId="2" borderId="45" xfId="0" applyFont="1" applyFill="1" applyBorder="1" applyAlignment="1">
      <alignment vertical="center" shrinkToFit="1"/>
    </xf>
    <xf numFmtId="0" fontId="4" fillId="2" borderId="25" xfId="0" applyFont="1" applyFill="1" applyBorder="1" applyAlignment="1">
      <alignment vertical="center" shrinkToFit="1"/>
    </xf>
    <xf numFmtId="176" fontId="4" fillId="2" borderId="8" xfId="0" applyNumberFormat="1" applyFont="1" applyFill="1" applyBorder="1" applyAlignment="1">
      <alignment vertical="center" shrinkToFit="1"/>
    </xf>
    <xf numFmtId="0" fontId="4" fillId="2" borderId="28" xfId="0" applyFont="1" applyFill="1" applyBorder="1" applyAlignment="1">
      <alignment vertical="center" shrinkToFit="1"/>
    </xf>
    <xf numFmtId="0" fontId="4" fillId="2" borderId="47" xfId="0" applyFont="1" applyFill="1" applyBorder="1" applyAlignment="1">
      <alignment vertical="center" shrinkToFit="1"/>
    </xf>
    <xf numFmtId="0" fontId="4" fillId="2" borderId="27" xfId="0" applyFont="1" applyFill="1" applyBorder="1" applyAlignment="1">
      <alignment vertical="center" shrinkToFit="1"/>
    </xf>
    <xf numFmtId="0" fontId="4" fillId="2" borderId="49" xfId="0" applyFont="1" applyFill="1" applyBorder="1" applyAlignment="1">
      <alignment vertical="center" shrinkToFit="1"/>
    </xf>
    <xf numFmtId="0" fontId="4" fillId="2" borderId="50" xfId="0" applyFont="1" applyFill="1" applyBorder="1" applyAlignment="1">
      <alignment vertical="center" shrinkToFit="1"/>
    </xf>
    <xf numFmtId="0" fontId="10" fillId="2" borderId="51" xfId="0" applyFont="1" applyFill="1" applyBorder="1" applyAlignment="1">
      <alignment vertical="center" shrinkToFit="1"/>
    </xf>
    <xf numFmtId="0" fontId="10" fillId="2" borderId="52" xfId="0" applyFont="1" applyFill="1" applyBorder="1" applyAlignment="1">
      <alignment vertical="center" shrinkToFit="1"/>
    </xf>
    <xf numFmtId="10" fontId="4" fillId="2" borderId="12" xfId="15" applyNumberFormat="1" applyFont="1" applyFill="1" applyBorder="1" applyAlignment="1">
      <alignment horizontal="right" vertical="center" shrinkToFit="1"/>
    </xf>
    <xf numFmtId="0" fontId="4" fillId="2" borderId="16" xfId="0" applyFont="1" applyFill="1" applyBorder="1" applyAlignment="1">
      <alignment vertical="center" shrinkToFit="1"/>
    </xf>
    <xf numFmtId="0" fontId="4" fillId="2" borderId="9" xfId="0" applyFont="1" applyFill="1" applyBorder="1" applyAlignment="1">
      <alignment horizontal="center" vertical="center" wrapText="1" shrinkToFit="1"/>
    </xf>
    <xf numFmtId="0" fontId="4" fillId="2" borderId="0" xfId="0" applyFont="1" applyFill="1" applyAlignment="1">
      <alignment vertical="center" wrapText="1" shrinkToFit="1"/>
    </xf>
    <xf numFmtId="0" fontId="4" fillId="2" borderId="14" xfId="0" applyFont="1" applyFill="1" applyBorder="1" applyAlignment="1">
      <alignment horizontal="center" vertical="center" wrapText="1" shrinkToFit="1"/>
    </xf>
    <xf numFmtId="0" fontId="4" fillId="2" borderId="16" xfId="0" applyFont="1" applyFill="1" applyBorder="1" applyAlignment="1">
      <alignment horizontal="center" vertical="center" wrapText="1" shrinkToFit="1"/>
    </xf>
    <xf numFmtId="0" fontId="9" fillId="2" borderId="16" xfId="0" applyFont="1" applyFill="1" applyBorder="1" applyAlignment="1">
      <alignment horizontal="center" vertical="center" wrapText="1" shrinkToFit="1"/>
    </xf>
    <xf numFmtId="0" fontId="4" fillId="2" borderId="40" xfId="0" applyFont="1" applyFill="1" applyBorder="1" applyAlignment="1">
      <alignment vertical="center" shrinkToFit="1"/>
    </xf>
    <xf numFmtId="0" fontId="4" fillId="2" borderId="21" xfId="0" applyFont="1" applyFill="1" applyBorder="1" applyAlignment="1">
      <alignment vertical="center" shrinkToFit="1"/>
    </xf>
    <xf numFmtId="0" fontId="4" fillId="2" borderId="24" xfId="0" applyFont="1" applyFill="1" applyBorder="1" applyAlignment="1">
      <alignment vertical="center" shrinkToFit="1"/>
    </xf>
    <xf numFmtId="41" fontId="4" fillId="2" borderId="23" xfId="17" applyFont="1" applyFill="1" applyBorder="1" applyAlignment="1">
      <alignment vertical="center" shrinkToFit="1"/>
    </xf>
    <xf numFmtId="0" fontId="4" fillId="2" borderId="53" xfId="0" applyFont="1" applyFill="1" applyBorder="1" applyAlignment="1">
      <alignment horizontal="center" vertical="center" shrinkToFit="1"/>
    </xf>
    <xf numFmtId="0" fontId="4" fillId="2" borderId="54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vertical="center" shrinkToFit="1"/>
    </xf>
    <xf numFmtId="41" fontId="4" fillId="2" borderId="22" xfId="17" applyFont="1" applyFill="1" applyBorder="1" applyAlignment="1">
      <alignment vertical="center" shrinkToFit="1"/>
    </xf>
    <xf numFmtId="0" fontId="4" fillId="2" borderId="43" xfId="0" applyFont="1" applyFill="1" applyBorder="1" applyAlignment="1">
      <alignment vertical="center" shrinkToFit="1"/>
    </xf>
    <xf numFmtId="3" fontId="10" fillId="2" borderId="16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3" fontId="4" fillId="2" borderId="35" xfId="0" applyNumberFormat="1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3" fontId="4" fillId="2" borderId="22" xfId="0" applyNumberFormat="1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3" fontId="10" fillId="2" borderId="22" xfId="0" applyNumberFormat="1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2" borderId="40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33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55" xfId="0" applyFont="1" applyFill="1" applyBorder="1" applyAlignment="1">
      <alignment vertical="center" shrinkToFit="1"/>
    </xf>
    <xf numFmtId="0" fontId="4" fillId="2" borderId="45" xfId="0" applyFont="1" applyFill="1" applyBorder="1" applyAlignment="1">
      <alignment vertical="center" shrinkToFit="1"/>
    </xf>
    <xf numFmtId="176" fontId="4" fillId="2" borderId="0" xfId="0" applyNumberFormat="1" applyFont="1" applyFill="1" applyAlignment="1">
      <alignment vertical="center" shrinkToFit="1"/>
    </xf>
    <xf numFmtId="176" fontId="4" fillId="2" borderId="32" xfId="17" applyNumberFormat="1" applyFont="1" applyFill="1" applyBorder="1" applyAlignment="1">
      <alignment vertical="center" shrinkToFit="1"/>
    </xf>
    <xf numFmtId="0" fontId="10" fillId="2" borderId="56" xfId="0" applyFont="1" applyFill="1" applyBorder="1" applyAlignment="1">
      <alignment vertical="center" shrinkToFit="1"/>
    </xf>
    <xf numFmtId="0" fontId="4" fillId="2" borderId="32" xfId="0" applyFont="1" applyFill="1" applyBorder="1" applyAlignment="1">
      <alignment vertical="center"/>
    </xf>
    <xf numFmtId="41" fontId="4" fillId="2" borderId="23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49" fontId="4" fillId="2" borderId="35" xfId="0" applyNumberFormat="1" applyFont="1" applyFill="1" applyBorder="1" applyAlignment="1">
      <alignment horizontal="left" vertical="center" shrinkToFit="1"/>
    </xf>
    <xf numFmtId="49" fontId="4" fillId="2" borderId="22" xfId="0" applyNumberFormat="1" applyFont="1" applyFill="1" applyBorder="1" applyAlignment="1">
      <alignment horizontal="left" vertical="center" shrinkToFit="1"/>
    </xf>
    <xf numFmtId="49" fontId="4" fillId="2" borderId="31" xfId="0" applyNumberFormat="1" applyFont="1" applyFill="1" applyBorder="1" applyAlignment="1">
      <alignment horizontal="left" vertical="center" shrinkToFit="1"/>
    </xf>
    <xf numFmtId="49" fontId="4" fillId="2" borderId="21" xfId="0" applyNumberFormat="1" applyFont="1" applyFill="1" applyBorder="1" applyAlignment="1">
      <alignment horizontal="left" vertical="center" shrinkToFit="1"/>
    </xf>
    <xf numFmtId="49" fontId="4" fillId="2" borderId="19" xfId="0" applyNumberFormat="1" applyFont="1" applyFill="1" applyBorder="1" applyAlignment="1">
      <alignment horizontal="left" vertical="center" shrinkToFit="1"/>
    </xf>
    <xf numFmtId="49" fontId="4" fillId="2" borderId="12" xfId="0" applyNumberFormat="1" applyFont="1" applyFill="1" applyBorder="1" applyAlignment="1">
      <alignment horizontal="left" vertical="center" shrinkToFit="1"/>
    </xf>
    <xf numFmtId="49" fontId="4" fillId="2" borderId="13" xfId="0" applyNumberFormat="1" applyFont="1" applyFill="1" applyBorder="1" applyAlignment="1">
      <alignment horizontal="left" vertical="center" shrinkToFit="1"/>
    </xf>
    <xf numFmtId="49" fontId="4" fillId="2" borderId="27" xfId="0" applyNumberFormat="1" applyFont="1" applyFill="1" applyBorder="1" applyAlignment="1">
      <alignment horizontal="left" vertical="center" shrinkToFit="1"/>
    </xf>
    <xf numFmtId="0" fontId="10" fillId="2" borderId="51" xfId="0" applyFont="1" applyFill="1" applyBorder="1" applyAlignment="1">
      <alignment horizontal="center" vertical="center" shrinkToFit="1"/>
    </xf>
    <xf numFmtId="185" fontId="14" fillId="2" borderId="1" xfId="0" applyNumberFormat="1" applyFont="1" applyFill="1" applyBorder="1" applyAlignment="1">
      <alignment vertical="center" shrinkToFit="1"/>
    </xf>
    <xf numFmtId="185" fontId="14" fillId="2" borderId="51" xfId="0" applyNumberFormat="1" applyFont="1" applyFill="1" applyBorder="1" applyAlignment="1">
      <alignment vertical="center" shrinkToFit="1"/>
    </xf>
    <xf numFmtId="176" fontId="4" fillId="2" borderId="0" xfId="0" applyNumberFormat="1" applyFont="1" applyFill="1" applyAlignment="1">
      <alignment horizontal="center" vertical="center"/>
    </xf>
    <xf numFmtId="176" fontId="0" fillId="2" borderId="0" xfId="0" applyNumberFormat="1" applyFill="1" applyAlignment="1">
      <alignment/>
    </xf>
    <xf numFmtId="0" fontId="0" fillId="2" borderId="0" xfId="0" applyFill="1" applyAlignment="1">
      <alignment/>
    </xf>
    <xf numFmtId="176" fontId="4" fillId="2" borderId="0" xfId="0" applyNumberFormat="1" applyFont="1" applyFill="1" applyAlignment="1">
      <alignment vertical="center"/>
    </xf>
    <xf numFmtId="176" fontId="4" fillId="2" borderId="0" xfId="0" applyNumberFormat="1" applyFont="1" applyFill="1" applyAlignment="1">
      <alignment horizontal="right" vertical="center"/>
    </xf>
    <xf numFmtId="176" fontId="4" fillId="2" borderId="11" xfId="0" applyNumberFormat="1" applyFont="1" applyFill="1" applyBorder="1" applyAlignment="1">
      <alignment vertical="center"/>
    </xf>
    <xf numFmtId="176" fontId="4" fillId="2" borderId="13" xfId="0" applyNumberFormat="1" applyFont="1" applyFill="1" applyBorder="1" applyAlignment="1">
      <alignment vertical="center"/>
    </xf>
    <xf numFmtId="176" fontId="4" fillId="2" borderId="12" xfId="0" applyNumberFormat="1" applyFont="1" applyFill="1" applyBorder="1" applyAlignment="1">
      <alignment vertical="center"/>
    </xf>
    <xf numFmtId="176" fontId="14" fillId="2" borderId="58" xfId="0" applyNumberFormat="1" applyFont="1" applyFill="1" applyBorder="1" applyAlignment="1">
      <alignment vertical="center"/>
    </xf>
    <xf numFmtId="176" fontId="14" fillId="2" borderId="39" xfId="0" applyNumberFormat="1" applyFont="1" applyFill="1" applyBorder="1" applyAlignment="1">
      <alignment vertical="center"/>
    </xf>
    <xf numFmtId="176" fontId="14" fillId="2" borderId="59" xfId="0" applyNumberFormat="1" applyFont="1" applyFill="1" applyBorder="1" applyAlignment="1">
      <alignment vertical="center"/>
    </xf>
    <xf numFmtId="0" fontId="14" fillId="2" borderId="60" xfId="0" applyFont="1" applyFill="1" applyBorder="1" applyAlignment="1">
      <alignment horizontal="center" vertical="center"/>
    </xf>
    <xf numFmtId="176" fontId="14" fillId="2" borderId="60" xfId="0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3" fontId="4" fillId="2" borderId="8" xfId="0" applyNumberFormat="1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14" fillId="2" borderId="58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83" fontId="4" fillId="2" borderId="0" xfId="0" applyNumberFormat="1" applyFont="1" applyFill="1" applyBorder="1" applyAlignment="1">
      <alignment vertical="center"/>
    </xf>
    <xf numFmtId="184" fontId="4" fillId="2" borderId="0" xfId="0" applyNumberFormat="1" applyFont="1" applyFill="1" applyBorder="1" applyAlignment="1">
      <alignment vertical="center"/>
    </xf>
    <xf numFmtId="183" fontId="4" fillId="2" borderId="0" xfId="0" applyNumberFormat="1" applyFont="1" applyFill="1" applyAlignment="1">
      <alignment vertical="center"/>
    </xf>
    <xf numFmtId="184" fontId="4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/>
    </xf>
    <xf numFmtId="3" fontId="14" fillId="2" borderId="26" xfId="0" applyNumberFormat="1" applyFont="1" applyFill="1" applyBorder="1" applyAlignment="1">
      <alignment vertical="center"/>
    </xf>
    <xf numFmtId="3" fontId="14" fillId="2" borderId="18" xfId="0" applyNumberFormat="1" applyFont="1" applyFill="1" applyBorder="1" applyAlignment="1">
      <alignment vertical="center"/>
    </xf>
    <xf numFmtId="3" fontId="14" fillId="2" borderId="57" xfId="0" applyNumberFormat="1" applyFont="1" applyFill="1" applyBorder="1" applyAlignment="1">
      <alignment vertical="center"/>
    </xf>
    <xf numFmtId="0" fontId="16" fillId="2" borderId="0" xfId="0" applyFont="1" applyFill="1" applyAlignment="1">
      <alignment/>
    </xf>
    <xf numFmtId="0" fontId="4" fillId="2" borderId="28" xfId="0" applyFont="1" applyFill="1" applyBorder="1" applyAlignment="1">
      <alignment horizontal="distributed" vertical="center"/>
    </xf>
    <xf numFmtId="3" fontId="4" fillId="2" borderId="26" xfId="0" applyNumberFormat="1" applyFont="1" applyFill="1" applyBorder="1" applyAlignment="1">
      <alignment vertical="center"/>
    </xf>
    <xf numFmtId="176" fontId="4" fillId="2" borderId="18" xfId="0" applyNumberFormat="1" applyFont="1" applyFill="1" applyBorder="1" applyAlignment="1">
      <alignment vertical="center"/>
    </xf>
    <xf numFmtId="3" fontId="4" fillId="2" borderId="57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3" fontId="4" fillId="2" borderId="0" xfId="17" applyNumberFormat="1" applyFont="1" applyFill="1" applyAlignment="1">
      <alignment vertical="center" shrinkToFit="1"/>
    </xf>
    <xf numFmtId="176" fontId="4" fillId="2" borderId="0" xfId="17" applyNumberFormat="1" applyFont="1" applyFill="1" applyAlignment="1">
      <alignment vertical="center" shrinkToFit="1"/>
    </xf>
    <xf numFmtId="3" fontId="4" fillId="2" borderId="7" xfId="17" applyNumberFormat="1" applyFont="1" applyFill="1" applyBorder="1" applyAlignment="1">
      <alignment vertical="center" shrinkToFit="1"/>
    </xf>
    <xf numFmtId="3" fontId="4" fillId="2" borderId="11" xfId="17" applyNumberFormat="1" applyFont="1" applyFill="1" applyBorder="1" applyAlignment="1">
      <alignment vertical="center" shrinkToFit="1"/>
    </xf>
    <xf numFmtId="0" fontId="4" fillId="2" borderId="50" xfId="0" applyFont="1" applyFill="1" applyBorder="1" applyAlignment="1">
      <alignment vertical="center"/>
    </xf>
    <xf numFmtId="3" fontId="4" fillId="2" borderId="57" xfId="17" applyNumberFormat="1" applyFont="1" applyFill="1" applyBorder="1" applyAlignment="1">
      <alignment vertical="center" shrinkToFit="1"/>
    </xf>
    <xf numFmtId="176" fontId="4" fillId="2" borderId="18" xfId="17" applyNumberFormat="1" applyFont="1" applyFill="1" applyBorder="1" applyAlignment="1">
      <alignment vertical="center" shrinkToFit="1"/>
    </xf>
    <xf numFmtId="0" fontId="4" fillId="2" borderId="52" xfId="0" applyFont="1" applyFill="1" applyBorder="1" applyAlignment="1">
      <alignment vertical="center"/>
    </xf>
    <xf numFmtId="3" fontId="4" fillId="2" borderId="19" xfId="17" applyNumberFormat="1" applyFont="1" applyFill="1" applyBorder="1" applyAlignment="1">
      <alignment vertical="center" shrinkToFit="1"/>
    </xf>
    <xf numFmtId="49" fontId="4" fillId="2" borderId="24" xfId="0" applyNumberFormat="1" applyFont="1" applyFill="1" applyBorder="1" applyAlignment="1">
      <alignment horizontal="left" vertical="center" shrinkToFit="1"/>
    </xf>
    <xf numFmtId="49" fontId="4" fillId="2" borderId="23" xfId="0" applyNumberFormat="1" applyFont="1" applyFill="1" applyBorder="1" applyAlignment="1">
      <alignment horizontal="left" vertical="center" shrinkToFit="1"/>
    </xf>
    <xf numFmtId="49" fontId="4" fillId="2" borderId="32" xfId="0" applyNumberFormat="1" applyFont="1" applyFill="1" applyBorder="1" applyAlignment="1">
      <alignment horizontal="left" vertical="center" shrinkToFit="1"/>
    </xf>
    <xf numFmtId="3" fontId="4" fillId="2" borderId="42" xfId="17" applyNumberFormat="1" applyFont="1" applyFill="1" applyBorder="1" applyAlignment="1">
      <alignment vertical="center" shrinkToFit="1"/>
    </xf>
    <xf numFmtId="0" fontId="4" fillId="2" borderId="0" xfId="0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vertical="center" shrinkToFit="1"/>
    </xf>
    <xf numFmtId="176" fontId="4" fillId="2" borderId="0" xfId="0" applyNumberFormat="1" applyFont="1" applyFill="1" applyBorder="1" applyAlignment="1">
      <alignment vertical="center" shrinkToFit="1"/>
    </xf>
    <xf numFmtId="0" fontId="4" fillId="2" borderId="61" xfId="0" applyFont="1" applyFill="1" applyBorder="1" applyAlignment="1">
      <alignment horizontal="left" vertical="center" shrinkToFit="1"/>
    </xf>
    <xf numFmtId="0" fontId="4" fillId="2" borderId="61" xfId="0" applyFont="1" applyFill="1" applyBorder="1" applyAlignment="1">
      <alignment vertical="center" shrinkToFit="1"/>
    </xf>
    <xf numFmtId="176" fontId="4" fillId="2" borderId="61" xfId="0" applyNumberFormat="1" applyFont="1" applyFill="1" applyBorder="1" applyAlignment="1">
      <alignment vertical="center" shrinkToFit="1"/>
    </xf>
    <xf numFmtId="0" fontId="4" fillId="2" borderId="61" xfId="0" applyFont="1" applyFill="1" applyBorder="1" applyAlignment="1">
      <alignment vertical="center"/>
    </xf>
    <xf numFmtId="185" fontId="4" fillId="2" borderId="0" xfId="17" applyNumberFormat="1" applyFont="1" applyFill="1" applyAlignment="1">
      <alignment vertical="center" shrinkToFit="1"/>
    </xf>
    <xf numFmtId="185" fontId="4" fillId="2" borderId="11" xfId="17" applyNumberFormat="1" applyFont="1" applyFill="1" applyBorder="1" applyAlignment="1">
      <alignment vertical="center" shrinkToFit="1"/>
    </xf>
    <xf numFmtId="185" fontId="4" fillId="2" borderId="13" xfId="17" applyNumberFormat="1" applyFont="1" applyFill="1" applyBorder="1" applyAlignment="1">
      <alignment vertical="center" shrinkToFit="1"/>
    </xf>
    <xf numFmtId="185" fontId="4" fillId="2" borderId="12" xfId="17" applyNumberFormat="1" applyFont="1" applyFill="1" applyBorder="1" applyAlignment="1">
      <alignment vertical="center" shrinkToFit="1"/>
    </xf>
    <xf numFmtId="185" fontId="4" fillId="2" borderId="11" xfId="0" applyNumberFormat="1" applyFont="1" applyFill="1" applyBorder="1" applyAlignment="1">
      <alignment vertical="center" shrinkToFit="1"/>
    </xf>
    <xf numFmtId="185" fontId="4" fillId="2" borderId="12" xfId="0" applyNumberFormat="1" applyFont="1" applyFill="1" applyBorder="1" applyAlignment="1">
      <alignment vertical="center" shrinkToFit="1"/>
    </xf>
    <xf numFmtId="185" fontId="4" fillId="2" borderId="13" xfId="0" applyNumberFormat="1" applyFont="1" applyFill="1" applyBorder="1" applyAlignment="1">
      <alignment vertical="center" shrinkToFit="1"/>
    </xf>
    <xf numFmtId="185" fontId="4" fillId="2" borderId="57" xfId="0" applyNumberFormat="1" applyFont="1" applyFill="1" applyBorder="1" applyAlignment="1">
      <alignment vertical="center" shrinkToFit="1"/>
    </xf>
    <xf numFmtId="185" fontId="4" fillId="2" borderId="18" xfId="0" applyNumberFormat="1" applyFont="1" applyFill="1" applyBorder="1" applyAlignment="1">
      <alignment vertical="center" shrinkToFit="1"/>
    </xf>
    <xf numFmtId="185" fontId="4" fillId="2" borderId="7" xfId="0" applyNumberFormat="1" applyFont="1" applyFill="1" applyBorder="1" applyAlignment="1">
      <alignment vertical="center" shrinkToFit="1"/>
    </xf>
    <xf numFmtId="185" fontId="4" fillId="2" borderId="19" xfId="0" applyNumberFormat="1" applyFont="1" applyFill="1" applyBorder="1" applyAlignment="1">
      <alignment vertical="center" shrinkToFit="1"/>
    </xf>
    <xf numFmtId="0" fontId="4" fillId="2" borderId="13" xfId="0" applyFont="1" applyFill="1" applyBorder="1" applyAlignment="1">
      <alignment horizontal="left" vertical="center" shrinkToFit="1"/>
    </xf>
    <xf numFmtId="0" fontId="4" fillId="2" borderId="17" xfId="0" applyFont="1" applyFill="1" applyBorder="1" applyAlignment="1">
      <alignment horizontal="left" vertical="center" shrinkToFit="1"/>
    </xf>
    <xf numFmtId="185" fontId="4" fillId="2" borderId="15" xfId="0" applyNumberFormat="1" applyFont="1" applyFill="1" applyBorder="1" applyAlignment="1">
      <alignment vertical="center" shrinkToFit="1"/>
    </xf>
    <xf numFmtId="185" fontId="4" fillId="2" borderId="16" xfId="0" applyNumberFormat="1" applyFont="1" applyFill="1" applyBorder="1" applyAlignment="1">
      <alignment vertical="center" shrinkToFit="1"/>
    </xf>
    <xf numFmtId="185" fontId="4" fillId="2" borderId="17" xfId="0" applyNumberFormat="1" applyFont="1" applyFill="1" applyBorder="1" applyAlignment="1">
      <alignment vertical="center" shrinkToFit="1"/>
    </xf>
    <xf numFmtId="0" fontId="1" fillId="2" borderId="0" xfId="0" applyFont="1" applyFill="1" applyAlignment="1">
      <alignment vertical="center"/>
    </xf>
    <xf numFmtId="0" fontId="4" fillId="2" borderId="51" xfId="0" applyFont="1" applyFill="1" applyBorder="1" applyAlignment="1">
      <alignment horizontal="center" vertical="center"/>
    </xf>
    <xf numFmtId="41" fontId="4" fillId="2" borderId="62" xfId="17" applyFont="1" applyFill="1" applyBorder="1" applyAlignment="1">
      <alignment vertical="center"/>
    </xf>
    <xf numFmtId="41" fontId="4" fillId="2" borderId="30" xfId="17" applyFont="1" applyFill="1" applyBorder="1" applyAlignment="1">
      <alignment vertical="center"/>
    </xf>
    <xf numFmtId="41" fontId="4" fillId="2" borderId="11" xfId="17" applyFont="1" applyFill="1" applyBorder="1" applyAlignment="1">
      <alignment vertical="center"/>
    </xf>
    <xf numFmtId="41" fontId="4" fillId="2" borderId="15" xfId="17" applyFont="1" applyFill="1" applyBorder="1" applyAlignment="1">
      <alignment vertical="center"/>
    </xf>
    <xf numFmtId="41" fontId="4" fillId="2" borderId="16" xfId="17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1" fontId="4" fillId="2" borderId="7" xfId="17" applyFont="1" applyFill="1" applyBorder="1" applyAlignment="1">
      <alignment vertical="center"/>
    </xf>
    <xf numFmtId="41" fontId="4" fillId="2" borderId="42" xfId="17" applyFont="1" applyFill="1" applyBorder="1" applyAlignment="1">
      <alignment vertical="center"/>
    </xf>
    <xf numFmtId="41" fontId="4" fillId="2" borderId="35" xfId="17" applyFont="1" applyFill="1" applyBorder="1" applyAlignment="1">
      <alignment vertical="center"/>
    </xf>
    <xf numFmtId="41" fontId="4" fillId="2" borderId="57" xfId="17" applyFont="1" applyFill="1" applyBorder="1" applyAlignment="1">
      <alignment vertical="center"/>
    </xf>
    <xf numFmtId="41" fontId="4" fillId="2" borderId="2" xfId="17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1" fontId="4" fillId="2" borderId="63" xfId="17" applyFont="1" applyFill="1" applyBorder="1" applyAlignment="1">
      <alignment vertical="center"/>
    </xf>
    <xf numFmtId="41" fontId="4" fillId="2" borderId="23" xfId="17" applyFont="1" applyFill="1" applyBorder="1" applyAlignment="1">
      <alignment vertical="center"/>
    </xf>
    <xf numFmtId="0" fontId="4" fillId="2" borderId="53" xfId="0" applyFont="1" applyFill="1" applyBorder="1" applyAlignment="1">
      <alignment horizontal="left" vertical="center" shrinkToFit="1"/>
    </xf>
    <xf numFmtId="41" fontId="4" fillId="2" borderId="53" xfId="17" applyFont="1" applyFill="1" applyBorder="1" applyAlignment="1">
      <alignment horizontal="center" vertical="center" shrinkToFit="1"/>
    </xf>
    <xf numFmtId="41" fontId="4" fillId="2" borderId="22" xfId="17" applyFont="1" applyFill="1" applyBorder="1" applyAlignment="1">
      <alignment horizontal="center" vertical="center" shrinkToFit="1"/>
    </xf>
    <xf numFmtId="41" fontId="4" fillId="2" borderId="23" xfId="17" applyFont="1" applyFill="1" applyBorder="1" applyAlignment="1">
      <alignment horizontal="center" vertical="center" shrinkToFit="1"/>
    </xf>
    <xf numFmtId="3" fontId="4" fillId="2" borderId="30" xfId="0" applyNumberFormat="1" applyFont="1" applyFill="1" applyBorder="1" applyAlignment="1">
      <alignment horizontal="right" vertical="center" shrinkToFit="1"/>
    </xf>
    <xf numFmtId="3" fontId="4" fillId="2" borderId="12" xfId="0" applyNumberFormat="1" applyFont="1" applyFill="1" applyBorder="1" applyAlignment="1">
      <alignment horizontal="right" vertical="center" shrinkToFit="1"/>
    </xf>
    <xf numFmtId="3" fontId="4" fillId="2" borderId="16" xfId="0" applyNumberFormat="1" applyFont="1" applyFill="1" applyBorder="1" applyAlignment="1">
      <alignment horizontal="right" vertical="center" shrinkToFit="1"/>
    </xf>
    <xf numFmtId="0" fontId="4" fillId="2" borderId="0" xfId="0" applyFont="1" applyFill="1" applyAlignment="1">
      <alignment horizontal="centerContinuous" vertical="center" shrinkToFit="1"/>
    </xf>
    <xf numFmtId="0" fontId="4" fillId="2" borderId="51" xfId="0" applyFont="1" applyFill="1" applyBorder="1" applyAlignment="1">
      <alignment horizontal="center" vertical="center" shrinkToFit="1"/>
    </xf>
    <xf numFmtId="0" fontId="4" fillId="2" borderId="63" xfId="0" applyFont="1" applyFill="1" applyBorder="1" applyAlignment="1">
      <alignment horizontal="center" vertical="center" shrinkToFit="1"/>
    </xf>
    <xf numFmtId="49" fontId="4" fillId="2" borderId="25" xfId="0" applyNumberFormat="1" applyFont="1" applyFill="1" applyBorder="1" applyAlignment="1">
      <alignment horizontal="distributed" vertical="center" shrinkToFit="1"/>
    </xf>
    <xf numFmtId="176" fontId="12" fillId="2" borderId="7" xfId="17" applyNumberFormat="1" applyFont="1" applyFill="1" applyBorder="1" applyAlignment="1">
      <alignment vertical="center" shrinkToFit="1"/>
    </xf>
    <xf numFmtId="179" fontId="12" fillId="2" borderId="8" xfId="17" applyNumberFormat="1" applyFont="1" applyFill="1" applyBorder="1" applyAlignment="1">
      <alignment vertical="center" shrinkToFit="1"/>
    </xf>
    <xf numFmtId="0" fontId="4" fillId="2" borderId="25" xfId="0" applyFont="1" applyFill="1" applyBorder="1" applyAlignment="1">
      <alignment horizontal="distributed" vertical="center" shrinkToFit="1"/>
    </xf>
    <xf numFmtId="185" fontId="12" fillId="2" borderId="7" xfId="17" applyNumberFormat="1" applyFont="1" applyFill="1" applyBorder="1" applyAlignment="1">
      <alignment horizontal="right" vertical="center" shrinkToFit="1"/>
    </xf>
    <xf numFmtId="185" fontId="12" fillId="2" borderId="19" xfId="17" applyNumberFormat="1" applyFont="1" applyFill="1" applyBorder="1" applyAlignment="1">
      <alignment horizontal="right" vertical="center" shrinkToFit="1"/>
    </xf>
    <xf numFmtId="0" fontId="12" fillId="2" borderId="47" xfId="0" applyFont="1" applyFill="1" applyBorder="1" applyAlignment="1">
      <alignment horizontal="distributed" vertical="center" shrinkToFit="1"/>
    </xf>
    <xf numFmtId="0" fontId="4" fillId="2" borderId="47" xfId="0" applyFont="1" applyFill="1" applyBorder="1" applyAlignment="1">
      <alignment horizontal="distributed" vertical="center" shrinkToFit="1"/>
    </xf>
    <xf numFmtId="0" fontId="4" fillId="2" borderId="51" xfId="0" applyFont="1" applyFill="1" applyBorder="1" applyAlignment="1">
      <alignment horizontal="distributed" vertical="center" shrinkToFit="1"/>
    </xf>
    <xf numFmtId="185" fontId="12" fillId="2" borderId="57" xfId="17" applyNumberFormat="1" applyFont="1" applyFill="1" applyBorder="1" applyAlignment="1">
      <alignment vertical="center" shrinkToFit="1"/>
    </xf>
    <xf numFmtId="179" fontId="12" fillId="2" borderId="18" xfId="17" applyNumberFormat="1" applyFont="1" applyFill="1" applyBorder="1" applyAlignment="1">
      <alignment vertical="center" shrinkToFit="1"/>
    </xf>
    <xf numFmtId="185" fontId="12" fillId="2" borderId="57" xfId="17" applyNumberFormat="1" applyFont="1" applyFill="1" applyBorder="1" applyAlignment="1">
      <alignment horizontal="right" vertical="center" shrinkToFit="1"/>
    </xf>
    <xf numFmtId="185" fontId="4" fillId="2" borderId="8" xfId="17" applyNumberFormat="1" applyFont="1" applyFill="1" applyBorder="1" applyAlignment="1">
      <alignment vertical="center" shrinkToFit="1"/>
    </xf>
    <xf numFmtId="185" fontId="4" fillId="2" borderId="19" xfId="17" applyNumberFormat="1" applyFont="1" applyFill="1" applyBorder="1" applyAlignment="1">
      <alignment vertical="center" shrinkToFit="1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18" xfId="0" applyFont="1" applyFill="1" applyBorder="1" applyAlignment="1" applyProtection="1">
      <alignment horizontal="center" vertical="center" shrinkToFit="1"/>
      <protection locked="0"/>
    </xf>
    <xf numFmtId="0" fontId="4" fillId="2" borderId="21" xfId="0" applyFont="1" applyFill="1" applyBorder="1" applyAlignment="1">
      <alignment horizontal="center" vertical="center" wrapText="1" shrinkToFit="1"/>
    </xf>
    <xf numFmtId="10" fontId="4" fillId="2" borderId="22" xfId="15" applyNumberFormat="1" applyFont="1" applyFill="1" applyBorder="1" applyAlignment="1">
      <alignment horizontal="right" vertical="center" shrinkToFit="1"/>
    </xf>
    <xf numFmtId="10" fontId="4" fillId="2" borderId="2" xfId="15" applyNumberFormat="1" applyFont="1" applyFill="1" applyBorder="1" applyAlignment="1">
      <alignment horizontal="right" vertical="center" shrinkToFit="1"/>
    </xf>
    <xf numFmtId="0" fontId="4" fillId="2" borderId="2" xfId="0" applyFont="1" applyFill="1" applyBorder="1" applyAlignment="1">
      <alignment vertical="center" shrinkToFit="1"/>
    </xf>
    <xf numFmtId="0" fontId="4" fillId="2" borderId="43" xfId="0" applyFont="1" applyFill="1" applyBorder="1" applyAlignment="1">
      <alignment vertical="center" wrapText="1" shrinkToFit="1"/>
    </xf>
    <xf numFmtId="3" fontId="4" fillId="2" borderId="2" xfId="17" applyNumberFormat="1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distributed" vertical="center" shrinkToFit="1"/>
    </xf>
    <xf numFmtId="3" fontId="4" fillId="2" borderId="20" xfId="0" applyNumberFormat="1" applyFont="1" applyFill="1" applyBorder="1" applyAlignment="1">
      <alignment vertical="center"/>
    </xf>
    <xf numFmtId="3" fontId="4" fillId="2" borderId="64" xfId="0" applyNumberFormat="1" applyFont="1" applyFill="1" applyBorder="1" applyAlignment="1">
      <alignment vertical="center"/>
    </xf>
    <xf numFmtId="185" fontId="12" fillId="2" borderId="2" xfId="17" applyNumberFormat="1" applyFont="1" applyFill="1" applyBorder="1" applyAlignment="1">
      <alignment horizontal="right" vertical="center" shrinkToFit="1"/>
    </xf>
    <xf numFmtId="185" fontId="4" fillId="2" borderId="11" xfId="0" applyNumberFormat="1" applyFont="1" applyFill="1" applyBorder="1" applyAlignment="1">
      <alignment vertical="center"/>
    </xf>
    <xf numFmtId="185" fontId="4" fillId="2" borderId="13" xfId="0" applyNumberFormat="1" applyFont="1" applyFill="1" applyBorder="1" applyAlignment="1">
      <alignment vertical="center"/>
    </xf>
    <xf numFmtId="185" fontId="4" fillId="2" borderId="12" xfId="0" applyNumberFormat="1" applyFont="1" applyFill="1" applyBorder="1" applyAlignment="1">
      <alignment vertical="center"/>
    </xf>
    <xf numFmtId="185" fontId="4" fillId="2" borderId="44" xfId="0" applyNumberFormat="1" applyFont="1" applyFill="1" applyBorder="1" applyAlignment="1">
      <alignment vertical="center"/>
    </xf>
    <xf numFmtId="185" fontId="4" fillId="2" borderId="2" xfId="17" applyNumberFormat="1" applyFont="1" applyFill="1" applyBorder="1" applyAlignment="1">
      <alignment vertical="center" shrinkToFit="1"/>
    </xf>
    <xf numFmtId="185" fontId="4" fillId="2" borderId="0" xfId="0" applyNumberFormat="1" applyFont="1" applyFill="1" applyBorder="1" applyAlignment="1">
      <alignment vertical="center" shrinkToFit="1"/>
    </xf>
    <xf numFmtId="185" fontId="4" fillId="2" borderId="61" xfId="0" applyNumberFormat="1" applyFont="1" applyFill="1" applyBorder="1" applyAlignment="1">
      <alignment vertical="center" shrinkToFit="1"/>
    </xf>
    <xf numFmtId="185" fontId="4" fillId="2" borderId="2" xfId="0" applyNumberFormat="1" applyFont="1" applyFill="1" applyBorder="1" applyAlignment="1">
      <alignment vertical="center" shrinkToFit="1"/>
    </xf>
    <xf numFmtId="185" fontId="4" fillId="2" borderId="25" xfId="0" applyNumberFormat="1" applyFont="1" applyFill="1" applyBorder="1" applyAlignment="1">
      <alignment vertical="center" shrinkToFit="1"/>
    </xf>
    <xf numFmtId="185" fontId="4" fillId="2" borderId="4" xfId="17" applyNumberFormat="1" applyFont="1" applyFill="1" applyBorder="1" applyAlignment="1">
      <alignment vertical="center" shrinkToFit="1"/>
    </xf>
    <xf numFmtId="185" fontId="4" fillId="2" borderId="9" xfId="17" applyNumberFormat="1" applyFont="1" applyFill="1" applyBorder="1" applyAlignment="1">
      <alignment vertical="center" shrinkToFit="1"/>
    </xf>
    <xf numFmtId="185" fontId="4" fillId="2" borderId="9" xfId="0" applyNumberFormat="1" applyFont="1" applyFill="1" applyBorder="1" applyAlignment="1">
      <alignment vertical="center" shrinkToFit="1"/>
    </xf>
    <xf numFmtId="185" fontId="4" fillId="2" borderId="4" xfId="0" applyNumberFormat="1" applyFont="1" applyFill="1" applyBorder="1" applyAlignment="1">
      <alignment vertical="center" shrinkToFit="1"/>
    </xf>
    <xf numFmtId="185" fontId="4" fillId="2" borderId="48" xfId="0" applyNumberFormat="1" applyFont="1" applyFill="1" applyBorder="1" applyAlignment="1">
      <alignment vertical="center" shrinkToFit="1"/>
    </xf>
    <xf numFmtId="185" fontId="4" fillId="2" borderId="17" xfId="17" applyNumberFormat="1" applyFont="1" applyFill="1" applyBorder="1" applyAlignment="1">
      <alignment vertical="center" shrinkToFit="1"/>
    </xf>
    <xf numFmtId="185" fontId="4" fillId="2" borderId="8" xfId="0" applyNumberFormat="1" applyFont="1" applyFill="1" applyBorder="1" applyAlignment="1">
      <alignment vertical="center" shrinkToFit="1"/>
    </xf>
    <xf numFmtId="185" fontId="4" fillId="2" borderId="47" xfId="0" applyNumberFormat="1" applyFont="1" applyFill="1" applyBorder="1" applyAlignment="1">
      <alignment vertical="center" shrinkToFit="1"/>
    </xf>
    <xf numFmtId="185" fontId="4" fillId="2" borderId="49" xfId="0" applyNumberFormat="1" applyFont="1" applyFill="1" applyBorder="1" applyAlignment="1">
      <alignment vertical="center" shrinkToFit="1"/>
    </xf>
    <xf numFmtId="185" fontId="4" fillId="2" borderId="31" xfId="0" applyNumberFormat="1" applyFont="1" applyFill="1" applyBorder="1" applyAlignment="1">
      <alignment vertical="center" shrinkToFit="1"/>
    </xf>
    <xf numFmtId="185" fontId="4" fillId="2" borderId="35" xfId="0" applyNumberFormat="1" applyFont="1" applyFill="1" applyBorder="1" applyAlignment="1">
      <alignment vertical="center" shrinkToFit="1"/>
    </xf>
    <xf numFmtId="185" fontId="4" fillId="2" borderId="32" xfId="0" applyNumberFormat="1" applyFont="1" applyFill="1" applyBorder="1" applyAlignment="1">
      <alignment vertical="center" shrinkToFit="1"/>
    </xf>
    <xf numFmtId="185" fontId="10" fillId="2" borderId="51" xfId="0" applyNumberFormat="1" applyFont="1" applyFill="1" applyBorder="1" applyAlignment="1">
      <alignment vertical="center" shrinkToFit="1"/>
    </xf>
    <xf numFmtId="185" fontId="10" fillId="2" borderId="26" xfId="0" applyNumberFormat="1" applyFont="1" applyFill="1" applyBorder="1" applyAlignment="1">
      <alignment vertical="center" shrinkToFit="1"/>
    </xf>
    <xf numFmtId="185" fontId="10" fillId="2" borderId="2" xfId="0" applyNumberFormat="1" applyFont="1" applyFill="1" applyBorder="1" applyAlignment="1">
      <alignment vertical="center" shrinkToFit="1"/>
    </xf>
    <xf numFmtId="185" fontId="10" fillId="2" borderId="18" xfId="17" applyNumberFormat="1" applyFont="1" applyFill="1" applyBorder="1" applyAlignment="1">
      <alignment vertical="center" shrinkToFit="1"/>
    </xf>
    <xf numFmtId="185" fontId="4" fillId="2" borderId="65" xfId="17" applyNumberFormat="1" applyFont="1" applyFill="1" applyBorder="1" applyAlignment="1">
      <alignment vertical="center" shrinkToFit="1"/>
    </xf>
    <xf numFmtId="185" fontId="4" fillId="2" borderId="29" xfId="17" applyNumberFormat="1" applyFont="1" applyFill="1" applyBorder="1" applyAlignment="1">
      <alignment vertical="center" shrinkToFit="1"/>
    </xf>
    <xf numFmtId="185" fontId="4" fillId="2" borderId="33" xfId="17" applyNumberFormat="1" applyFont="1" applyFill="1" applyBorder="1" applyAlignment="1">
      <alignment vertical="center" shrinkToFit="1"/>
    </xf>
    <xf numFmtId="185" fontId="4" fillId="2" borderId="46" xfId="17" applyNumberFormat="1" applyFont="1" applyFill="1" applyBorder="1" applyAlignment="1">
      <alignment vertical="center" shrinkToFit="1"/>
    </xf>
    <xf numFmtId="185" fontId="4" fillId="2" borderId="47" xfId="17" applyNumberFormat="1" applyFont="1" applyFill="1" applyBorder="1" applyAlignment="1">
      <alignment vertical="center" shrinkToFit="1"/>
    </xf>
    <xf numFmtId="185" fontId="4" fillId="2" borderId="14" xfId="17" applyNumberFormat="1" applyFont="1" applyFill="1" applyBorder="1" applyAlignment="1">
      <alignment vertical="center" shrinkToFit="1"/>
    </xf>
    <xf numFmtId="185" fontId="4" fillId="2" borderId="66" xfId="0" applyNumberFormat="1" applyFont="1" applyFill="1" applyBorder="1" applyAlignment="1">
      <alignment vertical="center" shrinkToFit="1"/>
    </xf>
    <xf numFmtId="185" fontId="10" fillId="2" borderId="1" xfId="0" applyNumberFormat="1" applyFont="1" applyFill="1" applyBorder="1" applyAlignment="1">
      <alignment vertical="center" shrinkToFit="1"/>
    </xf>
    <xf numFmtId="185" fontId="10" fillId="2" borderId="24" xfId="0" applyNumberFormat="1" applyFont="1" applyFill="1" applyBorder="1" applyAlignment="1">
      <alignment vertical="center" shrinkToFit="1"/>
    </xf>
    <xf numFmtId="185" fontId="10" fillId="2" borderId="40" xfId="0" applyNumberFormat="1" applyFont="1" applyFill="1" applyBorder="1" applyAlignment="1">
      <alignment vertical="center" shrinkToFit="1"/>
    </xf>
    <xf numFmtId="185" fontId="10" fillId="2" borderId="24" xfId="17" applyNumberFormat="1" applyFont="1" applyFill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4" fillId="2" borderId="30" xfId="0" applyFont="1" applyFill="1" applyBorder="1" applyAlignment="1">
      <alignment horizontal="right" vertical="center"/>
    </xf>
    <xf numFmtId="0" fontId="10" fillId="2" borderId="14" xfId="0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left" vertical="center" shrinkToFit="1"/>
    </xf>
    <xf numFmtId="185" fontId="4" fillId="2" borderId="16" xfId="17" applyNumberFormat="1" applyFont="1" applyFill="1" applyBorder="1" applyAlignment="1">
      <alignment vertical="center" shrinkToFit="1"/>
    </xf>
    <xf numFmtId="185" fontId="4" fillId="2" borderId="15" xfId="17" applyNumberFormat="1" applyFont="1" applyFill="1" applyBorder="1" applyAlignment="1">
      <alignment vertical="center" shrinkToFit="1"/>
    </xf>
    <xf numFmtId="0" fontId="4" fillId="2" borderId="14" xfId="0" applyFont="1" applyFill="1" applyBorder="1" applyAlignment="1">
      <alignment vertical="center"/>
    </xf>
    <xf numFmtId="0" fontId="4" fillId="2" borderId="45" xfId="0" applyFont="1" applyFill="1" applyBorder="1" applyAlignment="1">
      <alignment vertical="center"/>
    </xf>
    <xf numFmtId="3" fontId="4" fillId="2" borderId="14" xfId="0" applyNumberFormat="1" applyFont="1" applyFill="1" applyBorder="1" applyAlignment="1">
      <alignment vertical="center"/>
    </xf>
    <xf numFmtId="185" fontId="4" fillId="2" borderId="15" xfId="0" applyNumberFormat="1" applyFont="1" applyFill="1" applyBorder="1" applyAlignment="1">
      <alignment vertical="center"/>
    </xf>
    <xf numFmtId="185" fontId="4" fillId="2" borderId="17" xfId="0" applyNumberFormat="1" applyFont="1" applyFill="1" applyBorder="1" applyAlignment="1">
      <alignment vertical="center"/>
    </xf>
    <xf numFmtId="3" fontId="4" fillId="2" borderId="13" xfId="0" applyNumberFormat="1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vertical="center"/>
    </xf>
    <xf numFmtId="3" fontId="4" fillId="2" borderId="17" xfId="0" applyNumberFormat="1" applyFont="1" applyFill="1" applyBorder="1" applyAlignment="1">
      <alignment vertical="center"/>
    </xf>
    <xf numFmtId="3" fontId="4" fillId="2" borderId="15" xfId="0" applyNumberFormat="1" applyFont="1" applyFill="1" applyBorder="1" applyAlignment="1">
      <alignment vertical="center"/>
    </xf>
    <xf numFmtId="183" fontId="10" fillId="2" borderId="17" xfId="0" applyNumberFormat="1" applyFont="1" applyFill="1" applyBorder="1" applyAlignment="1">
      <alignment horizontal="center" vertical="center"/>
    </xf>
    <xf numFmtId="183" fontId="10" fillId="2" borderId="15" xfId="0" applyNumberFormat="1" applyFont="1" applyFill="1" applyBorder="1" applyAlignment="1">
      <alignment horizontal="center" vertical="center"/>
    </xf>
    <xf numFmtId="184" fontId="10" fillId="2" borderId="17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 vertical="center" shrinkToFit="1"/>
    </xf>
    <xf numFmtId="49" fontId="4" fillId="2" borderId="14" xfId="0" applyNumberFormat="1" applyFont="1" applyFill="1" applyBorder="1" applyAlignment="1">
      <alignment horizontal="center" vertical="center" shrinkToFit="1"/>
    </xf>
    <xf numFmtId="49" fontId="4" fillId="2" borderId="16" xfId="0" applyNumberFormat="1" applyFont="1" applyFill="1" applyBorder="1" applyAlignment="1">
      <alignment horizontal="center" vertical="center" shrinkToFit="1"/>
    </xf>
    <xf numFmtId="49" fontId="4" fillId="2" borderId="17" xfId="0" applyNumberFormat="1" applyFont="1" applyFill="1" applyBorder="1" applyAlignment="1">
      <alignment horizontal="center" vertical="center" shrinkToFit="1"/>
    </xf>
    <xf numFmtId="185" fontId="4" fillId="2" borderId="30" xfId="17" applyNumberFormat="1" applyFont="1" applyFill="1" applyBorder="1" applyAlignment="1">
      <alignment vertical="center" shrinkToFit="1"/>
    </xf>
    <xf numFmtId="185" fontId="4" fillId="2" borderId="7" xfId="17" applyNumberFormat="1" applyFont="1" applyFill="1" applyBorder="1" applyAlignment="1">
      <alignment vertical="center" shrinkToFit="1"/>
    </xf>
    <xf numFmtId="185" fontId="4" fillId="2" borderId="62" xfId="17" applyNumberFormat="1" applyFont="1" applyFill="1" applyBorder="1" applyAlignment="1">
      <alignment vertical="center" shrinkToFit="1"/>
    </xf>
    <xf numFmtId="3" fontId="4" fillId="2" borderId="28" xfId="0" applyNumberFormat="1" applyFont="1" applyFill="1" applyBorder="1" applyAlignment="1">
      <alignment vertical="center"/>
    </xf>
    <xf numFmtId="3" fontId="4" fillId="2" borderId="45" xfId="0" applyNumberFormat="1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3" fontId="4" fillId="2" borderId="29" xfId="0" applyNumberFormat="1" applyFont="1" applyFill="1" applyBorder="1" applyAlignment="1">
      <alignment vertical="center"/>
    </xf>
    <xf numFmtId="3" fontId="4" fillId="2" borderId="55" xfId="0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176" fontId="4" fillId="2" borderId="7" xfId="0" applyNumberFormat="1" applyFont="1" applyFill="1" applyBorder="1" applyAlignment="1">
      <alignment vertical="center"/>
    </xf>
    <xf numFmtId="176" fontId="4" fillId="2" borderId="8" xfId="0" applyNumberFormat="1" applyFont="1" applyFill="1" applyBorder="1" applyAlignment="1">
      <alignment vertical="center"/>
    </xf>
    <xf numFmtId="176" fontId="4" fillId="2" borderId="19" xfId="0" applyNumberFormat="1" applyFont="1" applyFill="1" applyBorder="1" applyAlignment="1">
      <alignment vertical="center"/>
    </xf>
    <xf numFmtId="176" fontId="10" fillId="2" borderId="14" xfId="0" applyNumberFormat="1" applyFont="1" applyFill="1" applyBorder="1" applyAlignment="1">
      <alignment horizontal="center" vertical="center"/>
    </xf>
    <xf numFmtId="176" fontId="10" fillId="2" borderId="17" xfId="0" applyNumberFormat="1" applyFont="1" applyFill="1" applyBorder="1" applyAlignment="1">
      <alignment horizontal="center" vertical="center"/>
    </xf>
    <xf numFmtId="176" fontId="10" fillId="2" borderId="15" xfId="0" applyNumberFormat="1" applyFont="1" applyFill="1" applyBorder="1" applyAlignment="1">
      <alignment horizontal="center" vertical="center"/>
    </xf>
    <xf numFmtId="176" fontId="4" fillId="2" borderId="62" xfId="0" applyNumberFormat="1" applyFont="1" applyFill="1" applyBorder="1" applyAlignment="1">
      <alignment vertical="center"/>
    </xf>
    <xf numFmtId="176" fontId="4" fillId="2" borderId="33" xfId="0" applyNumberFormat="1" applyFont="1" applyFill="1" applyBorder="1" applyAlignment="1">
      <alignment vertical="center"/>
    </xf>
    <xf numFmtId="176" fontId="4" fillId="2" borderId="15" xfId="0" applyNumberFormat="1" applyFont="1" applyFill="1" applyBorder="1" applyAlignment="1">
      <alignment vertical="center"/>
    </xf>
    <xf numFmtId="176" fontId="4" fillId="2" borderId="17" xfId="0" applyNumberFormat="1" applyFont="1" applyFill="1" applyBorder="1" applyAlignment="1">
      <alignment vertical="center"/>
    </xf>
    <xf numFmtId="176" fontId="4" fillId="2" borderId="30" xfId="0" applyNumberFormat="1" applyFont="1" applyFill="1" applyBorder="1" applyAlignment="1">
      <alignment vertical="center"/>
    </xf>
    <xf numFmtId="3" fontId="4" fillId="2" borderId="33" xfId="0" applyNumberFormat="1" applyFont="1" applyFill="1" applyBorder="1" applyAlignment="1">
      <alignment vertical="center"/>
    </xf>
    <xf numFmtId="3" fontId="4" fillId="2" borderId="62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horizontal="distributed" vertical="center"/>
    </xf>
    <xf numFmtId="0" fontId="4" fillId="2" borderId="56" xfId="0" applyFont="1" applyFill="1" applyBorder="1" applyAlignment="1">
      <alignment horizontal="distributed" vertical="center"/>
    </xf>
    <xf numFmtId="3" fontId="4" fillId="2" borderId="24" xfId="0" applyNumberFormat="1" applyFont="1" applyFill="1" applyBorder="1" applyAlignment="1">
      <alignment vertical="center"/>
    </xf>
    <xf numFmtId="3" fontId="4" fillId="2" borderId="40" xfId="0" applyNumberFormat="1" applyFont="1" applyFill="1" applyBorder="1" applyAlignment="1">
      <alignment vertical="center"/>
    </xf>
    <xf numFmtId="3" fontId="4" fillId="2" borderId="63" xfId="0" applyNumberFormat="1" applyFont="1" applyFill="1" applyBorder="1" applyAlignment="1">
      <alignment vertical="center"/>
    </xf>
    <xf numFmtId="185" fontId="4" fillId="2" borderId="46" xfId="0" applyNumberFormat="1" applyFont="1" applyFill="1" applyBorder="1" applyAlignment="1">
      <alignment vertical="center" shrinkToFit="1"/>
    </xf>
    <xf numFmtId="0" fontId="4" fillId="2" borderId="46" xfId="0" applyFont="1" applyFill="1" applyBorder="1" applyAlignment="1">
      <alignment horizontal="center" vertical="center" shrinkToFit="1"/>
    </xf>
    <xf numFmtId="0" fontId="4" fillId="2" borderId="46" xfId="0" applyFont="1" applyFill="1" applyBorder="1" applyAlignment="1">
      <alignment horizontal="distributed" vertical="center" shrinkToFit="1"/>
    </xf>
    <xf numFmtId="41" fontId="4" fillId="2" borderId="0" xfId="17" applyFont="1" applyFill="1" applyAlignment="1">
      <alignment horizontal="right" vertical="center" shrinkToFit="1"/>
    </xf>
    <xf numFmtId="41" fontId="4" fillId="2" borderId="23" xfId="0" applyNumberFormat="1" applyFont="1" applyFill="1" applyBorder="1" applyAlignment="1">
      <alignment horizontal="center" vertical="center" shrinkToFit="1"/>
    </xf>
    <xf numFmtId="41" fontId="4" fillId="2" borderId="67" xfId="17" applyFont="1" applyFill="1" applyBorder="1" applyAlignment="1">
      <alignment vertical="center" shrinkToFit="1"/>
    </xf>
    <xf numFmtId="49" fontId="4" fillId="2" borderId="8" xfId="0" applyNumberFormat="1" applyFont="1" applyFill="1" applyBorder="1" applyAlignment="1">
      <alignment horizontal="left" vertical="center" shrinkToFit="1"/>
    </xf>
    <xf numFmtId="185" fontId="4" fillId="2" borderId="15" xfId="17" applyNumberFormat="1" applyFont="1" applyFill="1" applyBorder="1" applyAlignment="1">
      <alignment horizontal="center" vertical="center" shrinkToFit="1"/>
    </xf>
    <xf numFmtId="3" fontId="4" fillId="2" borderId="19" xfId="0" applyNumberFormat="1" applyFont="1" applyFill="1" applyBorder="1" applyAlignment="1">
      <alignment horizontal="center" vertical="center" shrinkToFit="1"/>
    </xf>
    <xf numFmtId="3" fontId="4" fillId="2" borderId="62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shrinkToFit="1"/>
    </xf>
    <xf numFmtId="41" fontId="4" fillId="2" borderId="68" xfId="17" applyFont="1" applyFill="1" applyBorder="1" applyAlignment="1">
      <alignment vertical="center" shrinkToFit="1"/>
    </xf>
    <xf numFmtId="41" fontId="10" fillId="2" borderId="69" xfId="17" applyFont="1" applyFill="1" applyBorder="1" applyAlignment="1">
      <alignment vertical="center" shrinkToFit="1"/>
    </xf>
    <xf numFmtId="41" fontId="10" fillId="2" borderId="12" xfId="17" applyFont="1" applyFill="1" applyBorder="1" applyAlignment="1">
      <alignment vertical="center" shrinkToFit="1"/>
    </xf>
    <xf numFmtId="41" fontId="4" fillId="2" borderId="22" xfId="17" applyFont="1" applyFill="1" applyBorder="1" applyAlignment="1">
      <alignment vertical="center"/>
    </xf>
    <xf numFmtId="0" fontId="4" fillId="2" borderId="36" xfId="0" applyFont="1" applyFill="1" applyBorder="1" applyAlignment="1">
      <alignment vertical="center" shrinkToFit="1"/>
    </xf>
    <xf numFmtId="41" fontId="4" fillId="2" borderId="36" xfId="17" applyFont="1" applyFill="1" applyBorder="1" applyAlignment="1">
      <alignment vertical="center" shrinkToFit="1"/>
    </xf>
    <xf numFmtId="0" fontId="4" fillId="2" borderId="44" xfId="0" applyFont="1" applyFill="1" applyBorder="1" applyAlignment="1">
      <alignment vertical="center" shrinkToFit="1"/>
    </xf>
    <xf numFmtId="3" fontId="4" fillId="2" borderId="30" xfId="0" applyNumberFormat="1" applyFont="1" applyFill="1" applyBorder="1" applyAlignment="1">
      <alignment horizontal="center" vertical="center"/>
    </xf>
    <xf numFmtId="0" fontId="4" fillId="2" borderId="43" xfId="0" applyFont="1" applyFill="1" applyBorder="1" applyAlignment="1" applyProtection="1">
      <alignment horizontal="center" vertical="center" shrinkToFit="1"/>
      <protection locked="0"/>
    </xf>
    <xf numFmtId="0" fontId="10" fillId="2" borderId="21" xfId="0" applyFont="1" applyFill="1" applyBorder="1" applyAlignment="1">
      <alignment horizontal="center" vertical="center" shrinkToFit="1"/>
    </xf>
    <xf numFmtId="0" fontId="10" fillId="2" borderId="53" xfId="0" applyFont="1" applyFill="1" applyBorder="1" applyAlignment="1">
      <alignment horizontal="center" vertical="center" shrinkToFit="1"/>
    </xf>
    <xf numFmtId="0" fontId="10" fillId="2" borderId="43" xfId="0" applyFont="1" applyFill="1" applyBorder="1" applyAlignment="1">
      <alignment horizontal="center" vertical="center" shrinkToFit="1"/>
    </xf>
    <xf numFmtId="176" fontId="4" fillId="2" borderId="9" xfId="0" applyNumberFormat="1" applyFont="1" applyFill="1" applyBorder="1" applyAlignment="1">
      <alignment vertical="center"/>
    </xf>
    <xf numFmtId="176" fontId="4" fillId="2" borderId="14" xfId="0" applyNumberFormat="1" applyFont="1" applyFill="1" applyBorder="1" applyAlignment="1">
      <alignment vertical="center"/>
    </xf>
    <xf numFmtId="176" fontId="4" fillId="2" borderId="29" xfId="0" applyNumberFormat="1" applyFont="1" applyFill="1" applyBorder="1" applyAlignment="1">
      <alignment vertical="center"/>
    </xf>
    <xf numFmtId="0" fontId="14" fillId="2" borderId="3" xfId="17" applyNumberFormat="1" applyFont="1" applyFill="1" applyBorder="1" applyAlignment="1" quotePrefix="1">
      <alignment horizontal="center" vertical="center" shrinkToFit="1"/>
    </xf>
    <xf numFmtId="192" fontId="14" fillId="2" borderId="46" xfId="0" applyNumberFormat="1" applyFont="1" applyFill="1" applyBorder="1" applyAlignment="1">
      <alignment vertical="center" shrinkToFit="1"/>
    </xf>
    <xf numFmtId="192" fontId="14" fillId="2" borderId="46" xfId="0" applyNumberFormat="1" applyFont="1" applyFill="1" applyBorder="1" applyAlignment="1">
      <alignment horizontal="center" vertical="center" shrinkToFit="1"/>
    </xf>
    <xf numFmtId="192" fontId="14" fillId="2" borderId="46" xfId="0" applyNumberFormat="1" applyFont="1" applyFill="1" applyBorder="1" applyAlignment="1">
      <alignment horizontal="distributed" vertical="center" shrinkToFit="1"/>
    </xf>
    <xf numFmtId="0" fontId="28" fillId="0" borderId="0" xfId="0" applyFont="1" applyAlignment="1">
      <alignment horizontal="center" vertical="center" shrinkToFit="1"/>
    </xf>
    <xf numFmtId="0" fontId="28" fillId="3" borderId="51" xfId="0" applyFont="1" applyFill="1" applyBorder="1" applyAlignment="1">
      <alignment horizontal="center" vertical="center" shrinkToFit="1"/>
    </xf>
    <xf numFmtId="0" fontId="28" fillId="0" borderId="70" xfId="0" applyFont="1" applyBorder="1" applyAlignment="1">
      <alignment horizontal="left" vertical="center" shrinkToFit="1"/>
    </xf>
    <xf numFmtId="0" fontId="28" fillId="0" borderId="0" xfId="0" applyFont="1" applyAlignment="1">
      <alignment horizontal="left" vertical="center" shrinkToFit="1"/>
    </xf>
    <xf numFmtId="49" fontId="4" fillId="2" borderId="12" xfId="0" applyNumberFormat="1" applyFont="1" applyFill="1" applyBorder="1" applyAlignment="1">
      <alignment horizontal="center" vertical="center" shrinkToFit="1"/>
    </xf>
    <xf numFmtId="176" fontId="4" fillId="2" borderId="34" xfId="17" applyNumberFormat="1" applyFont="1" applyFill="1" applyBorder="1" applyAlignment="1">
      <alignment horizontal="right" vertical="center" shrinkToFit="1"/>
    </xf>
    <xf numFmtId="0" fontId="4" fillId="2" borderId="5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49" fontId="4" fillId="2" borderId="28" xfId="0" applyNumberFormat="1" applyFont="1" applyFill="1" applyBorder="1" applyAlignment="1">
      <alignment horizontal="left" vertical="center" shrinkToFit="1"/>
    </xf>
    <xf numFmtId="0" fontId="1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4" fillId="2" borderId="40" xfId="0" applyFont="1" applyFill="1" applyBorder="1" applyAlignment="1">
      <alignment horizontal="center" vertical="center" wrapText="1" shrinkToFit="1"/>
    </xf>
    <xf numFmtId="176" fontId="4" fillId="2" borderId="27" xfId="0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184" fontId="4" fillId="2" borderId="7" xfId="17" applyNumberFormat="1" applyFont="1" applyFill="1" applyBorder="1" applyAlignment="1">
      <alignment vertical="center" shrinkToFit="1"/>
    </xf>
    <xf numFmtId="184" fontId="4" fillId="2" borderId="19" xfId="17" applyNumberFormat="1" applyFont="1" applyFill="1" applyBorder="1" applyAlignment="1">
      <alignment vertical="center" shrinkToFit="1"/>
    </xf>
    <xf numFmtId="0" fontId="4" fillId="2" borderId="69" xfId="0" applyFont="1" applyFill="1" applyBorder="1" applyAlignment="1">
      <alignment horizontal="center" vertical="center"/>
    </xf>
    <xf numFmtId="184" fontId="4" fillId="2" borderId="11" xfId="17" applyNumberFormat="1" applyFont="1" applyFill="1" applyBorder="1" applyAlignment="1">
      <alignment vertical="center" shrinkToFit="1"/>
    </xf>
    <xf numFmtId="184" fontId="4" fillId="2" borderId="12" xfId="17" applyNumberFormat="1" applyFont="1" applyFill="1" applyBorder="1" applyAlignment="1">
      <alignment vertical="center" shrinkToFit="1"/>
    </xf>
    <xf numFmtId="0" fontId="4" fillId="2" borderId="66" xfId="0" applyFont="1" applyFill="1" applyBorder="1" applyAlignment="1">
      <alignment vertical="center"/>
    </xf>
    <xf numFmtId="184" fontId="4" fillId="2" borderId="11" xfId="0" applyNumberFormat="1" applyFont="1" applyFill="1" applyBorder="1" applyAlignment="1">
      <alignment vertical="center" shrinkToFit="1"/>
    </xf>
    <xf numFmtId="176" fontId="4" fillId="2" borderId="13" xfId="0" applyNumberFormat="1" applyFont="1" applyFill="1" applyBorder="1" applyAlignment="1">
      <alignment vertical="center" shrinkToFit="1"/>
    </xf>
    <xf numFmtId="3" fontId="4" fillId="2" borderId="15" xfId="17" applyNumberFormat="1" applyFont="1" applyFill="1" applyBorder="1" applyAlignment="1">
      <alignment vertical="center" shrinkToFit="1"/>
    </xf>
    <xf numFmtId="176" fontId="4" fillId="2" borderId="17" xfId="17" applyNumberFormat="1" applyFont="1" applyFill="1" applyBorder="1" applyAlignment="1">
      <alignment vertical="center" shrinkToFit="1"/>
    </xf>
    <xf numFmtId="184" fontId="4" fillId="2" borderId="15" xfId="17" applyNumberFormat="1" applyFont="1" applyFill="1" applyBorder="1" applyAlignment="1">
      <alignment vertical="center" shrinkToFit="1"/>
    </xf>
    <xf numFmtId="184" fontId="4" fillId="2" borderId="16" xfId="17" applyNumberFormat="1" applyFont="1" applyFill="1" applyBorder="1" applyAlignment="1">
      <alignment vertical="center" shrinkToFit="1"/>
    </xf>
    <xf numFmtId="3" fontId="4" fillId="2" borderId="16" xfId="17" applyNumberFormat="1" applyFont="1" applyFill="1" applyBorder="1" applyAlignment="1">
      <alignment vertical="center" shrinkToFit="1"/>
    </xf>
    <xf numFmtId="3" fontId="4" fillId="2" borderId="32" xfId="0" applyNumberFormat="1" applyFont="1" applyFill="1" applyBorder="1" applyAlignment="1">
      <alignment vertical="center"/>
    </xf>
    <xf numFmtId="3" fontId="4" fillId="2" borderId="43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distributed" vertical="center"/>
    </xf>
    <xf numFmtId="0" fontId="14" fillId="2" borderId="71" xfId="0" applyFont="1" applyFill="1" applyBorder="1" applyAlignment="1">
      <alignment horizontal="center" vertical="center"/>
    </xf>
    <xf numFmtId="3" fontId="14" fillId="2" borderId="71" xfId="0" applyNumberFormat="1" applyFont="1" applyFill="1" applyBorder="1" applyAlignment="1">
      <alignment vertical="center"/>
    </xf>
    <xf numFmtId="0" fontId="14" fillId="2" borderId="34" xfId="0" applyFont="1" applyFill="1" applyBorder="1" applyAlignment="1">
      <alignment horizontal="center" vertical="center"/>
    </xf>
    <xf numFmtId="3" fontId="14" fillId="2" borderId="34" xfId="0" applyNumberFormat="1" applyFont="1" applyFill="1" applyBorder="1" applyAlignment="1">
      <alignment vertical="center"/>
    </xf>
    <xf numFmtId="0" fontId="4" fillId="2" borderId="35" xfId="0" applyFont="1" applyFill="1" applyBorder="1" applyAlignment="1">
      <alignment horizontal="left" vertical="center" shrinkToFit="1"/>
    </xf>
    <xf numFmtId="0" fontId="4" fillId="2" borderId="22" xfId="0" applyFont="1" applyFill="1" applyBorder="1" applyAlignment="1">
      <alignment horizontal="left" vertical="center" shrinkToFit="1"/>
    </xf>
    <xf numFmtId="3" fontId="4" fillId="2" borderId="58" xfId="17" applyNumberFormat="1" applyFont="1" applyFill="1" applyBorder="1" applyAlignment="1">
      <alignment vertical="center" shrinkToFit="1"/>
    </xf>
    <xf numFmtId="185" fontId="4" fillId="2" borderId="59" xfId="17" applyNumberFormat="1" applyFont="1" applyFill="1" applyBorder="1" applyAlignment="1">
      <alignment vertical="center" shrinkToFit="1"/>
    </xf>
    <xf numFmtId="176" fontId="4" fillId="2" borderId="39" xfId="17" applyNumberFormat="1" applyFont="1" applyFill="1" applyBorder="1" applyAlignment="1">
      <alignment vertical="center" shrinkToFit="1"/>
    </xf>
    <xf numFmtId="185" fontId="4" fillId="2" borderId="58" xfId="0" applyNumberFormat="1" applyFont="1" applyFill="1" applyBorder="1" applyAlignment="1">
      <alignment vertical="center" shrinkToFit="1"/>
    </xf>
    <xf numFmtId="185" fontId="4" fillId="2" borderId="59" xfId="0" applyNumberFormat="1" applyFont="1" applyFill="1" applyBorder="1" applyAlignment="1">
      <alignment vertical="center" shrinkToFit="1"/>
    </xf>
    <xf numFmtId="185" fontId="4" fillId="2" borderId="39" xfId="0" applyNumberFormat="1" applyFont="1" applyFill="1" applyBorder="1" applyAlignment="1">
      <alignment vertical="center" shrinkToFit="1"/>
    </xf>
    <xf numFmtId="41" fontId="4" fillId="2" borderId="2" xfId="17" applyFont="1" applyFill="1" applyBorder="1" applyAlignment="1" applyProtection="1">
      <alignment horizontal="center" vertical="center" shrinkToFit="1"/>
      <protection locked="0"/>
    </xf>
    <xf numFmtId="3" fontId="4" fillId="2" borderId="23" xfId="17" applyNumberFormat="1" applyFont="1" applyFill="1" applyBorder="1" applyAlignment="1">
      <alignment horizontal="right" vertical="center" shrinkToFit="1"/>
    </xf>
    <xf numFmtId="3" fontId="4" fillId="2" borderId="12" xfId="17" applyNumberFormat="1" applyFont="1" applyFill="1" applyBorder="1" applyAlignment="1">
      <alignment horizontal="center" vertical="center" shrinkToFit="1"/>
    </xf>
    <xf numFmtId="185" fontId="4" fillId="2" borderId="72" xfId="17" applyNumberFormat="1" applyFont="1" applyFill="1" applyBorder="1" applyAlignment="1">
      <alignment vertical="center" shrinkToFit="1"/>
    </xf>
    <xf numFmtId="3" fontId="10" fillId="2" borderId="53" xfId="0" applyNumberFormat="1" applyFont="1" applyFill="1" applyBorder="1" applyAlignment="1">
      <alignment horizontal="center" vertical="center" shrinkToFit="1"/>
    </xf>
    <xf numFmtId="0" fontId="4" fillId="2" borderId="34" xfId="0" applyFont="1" applyFill="1" applyBorder="1" applyAlignment="1">
      <alignment horizontal="right" vertical="center" shrinkToFit="1"/>
    </xf>
    <xf numFmtId="3" fontId="4" fillId="2" borderId="30" xfId="0" applyNumberFormat="1" applyFont="1" applyFill="1" applyBorder="1" applyAlignment="1">
      <alignment horizontal="center" vertical="center" shrinkToFit="1"/>
    </xf>
    <xf numFmtId="3" fontId="4" fillId="2" borderId="12" xfId="0" applyNumberFormat="1" applyFont="1" applyFill="1" applyBorder="1" applyAlignment="1">
      <alignment horizontal="center" vertical="center" shrinkToFit="1"/>
    </xf>
    <xf numFmtId="3" fontId="4" fillId="2" borderId="35" xfId="0" applyNumberFormat="1" applyFont="1" applyFill="1" applyBorder="1" applyAlignment="1">
      <alignment horizontal="center" vertical="center" shrinkToFit="1"/>
    </xf>
    <xf numFmtId="41" fontId="4" fillId="2" borderId="30" xfId="17" applyFont="1" applyFill="1" applyBorder="1" applyAlignment="1">
      <alignment horizontal="right" vertical="center" shrinkToFit="1"/>
    </xf>
    <xf numFmtId="41" fontId="4" fillId="2" borderId="12" xfId="17" applyFont="1" applyFill="1" applyBorder="1" applyAlignment="1">
      <alignment horizontal="right" vertical="center" shrinkToFit="1"/>
    </xf>
    <xf numFmtId="3" fontId="4" fillId="2" borderId="73" xfId="0" applyNumberFormat="1" applyFont="1" applyFill="1" applyBorder="1" applyAlignment="1">
      <alignment horizontal="center" vertical="center" shrinkToFit="1"/>
    </xf>
    <xf numFmtId="49" fontId="4" fillId="2" borderId="10" xfId="0" applyNumberFormat="1" applyFont="1" applyFill="1" applyBorder="1" applyAlignment="1">
      <alignment horizontal="left" vertical="center" shrinkToFit="1"/>
    </xf>
    <xf numFmtId="3" fontId="4" fillId="2" borderId="12" xfId="0" applyNumberFormat="1" applyFont="1" applyFill="1" applyBorder="1" applyAlignment="1">
      <alignment horizontal="right" vertical="center"/>
    </xf>
    <xf numFmtId="3" fontId="4" fillId="2" borderId="12" xfId="0" applyNumberFormat="1" applyFont="1" applyFill="1" applyBorder="1" applyAlignment="1">
      <alignment horizontal="center" vertical="center" wrapText="1"/>
    </xf>
    <xf numFmtId="41" fontId="4" fillId="0" borderId="16" xfId="17" applyFont="1" applyFill="1" applyBorder="1" applyAlignment="1">
      <alignment horizontal="center" vertical="center" shrinkToFit="1"/>
    </xf>
    <xf numFmtId="0" fontId="4" fillId="2" borderId="17" xfId="0" applyFont="1" applyFill="1" applyBorder="1" applyAlignment="1" applyProtection="1">
      <alignment horizontal="center" vertical="center" shrinkToFit="1"/>
      <protection locked="0"/>
    </xf>
    <xf numFmtId="41" fontId="4" fillId="2" borderId="11" xfId="17" applyFont="1" applyFill="1" applyBorder="1" applyAlignment="1">
      <alignment horizontal="center" vertical="center"/>
    </xf>
    <xf numFmtId="3" fontId="4" fillId="2" borderId="19" xfId="0" applyNumberFormat="1" applyFont="1" applyFill="1" applyBorder="1" applyAlignment="1">
      <alignment horizontal="right" vertical="center" shrinkToFit="1"/>
    </xf>
    <xf numFmtId="41" fontId="4" fillId="2" borderId="19" xfId="17" applyFont="1" applyFill="1" applyBorder="1" applyAlignment="1">
      <alignment horizontal="right" vertical="center" shrinkToFit="1"/>
    </xf>
    <xf numFmtId="176" fontId="4" fillId="2" borderId="33" xfId="17" applyNumberFormat="1" applyFont="1" applyFill="1" applyBorder="1" applyAlignment="1">
      <alignment horizontal="center" vertical="center" shrinkToFit="1"/>
    </xf>
    <xf numFmtId="176" fontId="4" fillId="2" borderId="17" xfId="17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49" fontId="4" fillId="2" borderId="29" xfId="0" applyNumberFormat="1" applyFont="1" applyFill="1" applyBorder="1" applyAlignment="1">
      <alignment horizontal="center" vertical="center" shrinkToFit="1"/>
    </xf>
    <xf numFmtId="49" fontId="4" fillId="2" borderId="30" xfId="0" applyNumberFormat="1" applyFont="1" applyFill="1" applyBorder="1" applyAlignment="1">
      <alignment horizontal="center" vertical="center" shrinkToFit="1"/>
    </xf>
    <xf numFmtId="49" fontId="4" fillId="2" borderId="33" xfId="0" applyNumberFormat="1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left" vertical="center" shrinkToFit="1"/>
    </xf>
    <xf numFmtId="49" fontId="4" fillId="2" borderId="42" xfId="0" applyNumberFormat="1" applyFont="1" applyFill="1" applyBorder="1" applyAlignment="1">
      <alignment horizontal="center" vertical="center" shrinkToFit="1"/>
    </xf>
    <xf numFmtId="49" fontId="4" fillId="2" borderId="74" xfId="0" applyNumberFormat="1" applyFont="1" applyFill="1" applyBorder="1" applyAlignment="1">
      <alignment horizontal="center" vertical="center" shrinkToFit="1"/>
    </xf>
    <xf numFmtId="49" fontId="4" fillId="2" borderId="7" xfId="0" applyNumberFormat="1" applyFont="1" applyFill="1" applyBorder="1" applyAlignment="1">
      <alignment horizontal="center" vertical="center" shrinkToFit="1"/>
    </xf>
    <xf numFmtId="185" fontId="4" fillId="2" borderId="75" xfId="17" applyNumberFormat="1" applyFont="1" applyFill="1" applyBorder="1" applyAlignment="1">
      <alignment horizontal="center" vertical="center" shrinkToFit="1"/>
    </xf>
    <xf numFmtId="185" fontId="4" fillId="2" borderId="6" xfId="17" applyNumberFormat="1" applyFont="1" applyFill="1" applyBorder="1" applyAlignment="1">
      <alignment horizontal="center" vertical="center" shrinkToFit="1"/>
    </xf>
    <xf numFmtId="185" fontId="4" fillId="2" borderId="62" xfId="17" applyNumberFormat="1" applyFont="1" applyFill="1" applyBorder="1" applyAlignment="1">
      <alignment horizontal="center" vertical="center" shrinkToFit="1"/>
    </xf>
    <xf numFmtId="41" fontId="12" fillId="0" borderId="29" xfId="17" applyFont="1" applyBorder="1" applyAlignment="1">
      <alignment horizontal="center" vertical="center"/>
    </xf>
    <xf numFmtId="41" fontId="12" fillId="0" borderId="9" xfId="17" applyFont="1" applyBorder="1" applyAlignment="1">
      <alignment horizontal="center" vertical="center"/>
    </xf>
    <xf numFmtId="41" fontId="12" fillId="0" borderId="14" xfId="17" applyFont="1" applyBorder="1" applyAlignment="1">
      <alignment horizontal="center" vertical="center"/>
    </xf>
    <xf numFmtId="185" fontId="4" fillId="2" borderId="30" xfId="17" applyNumberFormat="1" applyFont="1" applyFill="1" applyBorder="1" applyAlignment="1">
      <alignment horizontal="center" vertical="center" shrinkToFit="1"/>
    </xf>
    <xf numFmtId="185" fontId="4" fillId="2" borderId="16" xfId="17" applyNumberFormat="1" applyFont="1" applyFill="1" applyBorder="1" applyAlignment="1">
      <alignment horizontal="center" vertical="center" shrinkToFit="1"/>
    </xf>
    <xf numFmtId="49" fontId="4" fillId="2" borderId="19" xfId="0" applyNumberFormat="1" applyFont="1" applyFill="1" applyBorder="1" applyAlignment="1">
      <alignment horizontal="left" vertical="center" shrinkToFit="1"/>
    </xf>
    <xf numFmtId="49" fontId="4" fillId="2" borderId="8" xfId="0" applyNumberFormat="1" applyFont="1" applyFill="1" applyBorder="1" applyAlignment="1">
      <alignment horizontal="left" vertical="center" shrinkToFit="1"/>
    </xf>
    <xf numFmtId="0" fontId="4" fillId="2" borderId="31" xfId="0" applyFont="1" applyFill="1" applyBorder="1" applyAlignment="1">
      <alignment horizontal="left" vertical="center" shrinkToFit="1"/>
    </xf>
    <xf numFmtId="0" fontId="4" fillId="2" borderId="21" xfId="0" applyFont="1" applyFill="1" applyBorder="1" applyAlignment="1">
      <alignment horizontal="left" vertical="center" shrinkToFit="1"/>
    </xf>
    <xf numFmtId="49" fontId="4" fillId="2" borderId="13" xfId="0" applyNumberFormat="1" applyFont="1" applyFill="1" applyBorder="1" applyAlignment="1">
      <alignment horizontal="left" vertical="center" shrinkToFit="1"/>
    </xf>
    <xf numFmtId="49" fontId="4" fillId="2" borderId="12" xfId="0" applyNumberFormat="1" applyFont="1" applyFill="1" applyBorder="1" applyAlignment="1">
      <alignment horizontal="center" vertical="center" shrinkToFit="1"/>
    </xf>
    <xf numFmtId="185" fontId="4" fillId="2" borderId="34" xfId="17" applyNumberFormat="1" applyFont="1" applyFill="1" applyBorder="1" applyAlignment="1">
      <alignment horizontal="right" vertical="center" shrinkToFit="1"/>
    </xf>
    <xf numFmtId="0" fontId="11" fillId="2" borderId="38" xfId="0" applyFont="1" applyFill="1" applyBorder="1" applyAlignment="1">
      <alignment horizontal="center" vertical="center" shrinkToFit="1"/>
    </xf>
    <xf numFmtId="0" fontId="11" fillId="2" borderId="59" xfId="0" applyFont="1" applyFill="1" applyBorder="1" applyAlignment="1">
      <alignment horizontal="center" vertical="center" shrinkToFit="1"/>
    </xf>
    <xf numFmtId="0" fontId="11" fillId="2" borderId="39" xfId="0" applyFont="1" applyFill="1" applyBorder="1" applyAlignment="1">
      <alignment horizontal="center" vertical="center" shrinkToFit="1"/>
    </xf>
    <xf numFmtId="0" fontId="4" fillId="2" borderId="75" xfId="0" applyFont="1" applyFill="1" applyBorder="1" applyAlignment="1">
      <alignment horizontal="left" vertical="center" shrinkToFit="1"/>
    </xf>
    <xf numFmtId="0" fontId="4" fillId="2" borderId="6" xfId="0" applyFont="1" applyFill="1" applyBorder="1" applyAlignment="1">
      <alignment horizontal="left" vertical="center" shrinkToFit="1"/>
    </xf>
    <xf numFmtId="0" fontId="4" fillId="2" borderId="55" xfId="0" applyFont="1" applyFill="1" applyBorder="1" applyAlignment="1">
      <alignment horizontal="left" vertical="center" shrinkToFit="1"/>
    </xf>
    <xf numFmtId="49" fontId="4" fillId="2" borderId="6" xfId="0" applyNumberFormat="1" applyFont="1" applyFill="1" applyBorder="1" applyAlignment="1">
      <alignment horizontal="center" vertical="center" shrinkToFit="1"/>
    </xf>
    <xf numFmtId="49" fontId="4" fillId="2" borderId="55" xfId="0" applyNumberFormat="1" applyFont="1" applyFill="1" applyBorder="1" applyAlignment="1">
      <alignment horizontal="center" vertical="center" shrinkToFit="1"/>
    </xf>
    <xf numFmtId="49" fontId="4" fillId="2" borderId="22" xfId="0" applyNumberFormat="1" applyFont="1" applyFill="1" applyBorder="1" applyAlignment="1">
      <alignment horizontal="center" vertical="center" shrinkToFit="1"/>
    </xf>
    <xf numFmtId="49" fontId="4" fillId="2" borderId="19" xfId="0" applyNumberFormat="1" applyFont="1" applyFill="1" applyBorder="1" applyAlignment="1">
      <alignment horizontal="center" vertical="center" shrinkToFit="1"/>
    </xf>
    <xf numFmtId="49" fontId="4" fillId="2" borderId="35" xfId="0" applyNumberFormat="1" applyFont="1" applyFill="1" applyBorder="1" applyAlignment="1">
      <alignment horizontal="center" vertical="center" shrinkToFit="1"/>
    </xf>
    <xf numFmtId="49" fontId="4" fillId="2" borderId="31" xfId="0" applyNumberFormat="1" applyFont="1" applyFill="1" applyBorder="1" applyAlignment="1">
      <alignment horizontal="center" vertical="center" shrinkToFit="1"/>
    </xf>
    <xf numFmtId="49" fontId="4" fillId="2" borderId="21" xfId="0" applyNumberFormat="1" applyFont="1" applyFill="1" applyBorder="1" applyAlignment="1">
      <alignment horizontal="center" vertical="center" shrinkToFit="1"/>
    </xf>
    <xf numFmtId="49" fontId="4" fillId="2" borderId="4" xfId="0" applyNumberFormat="1" applyFont="1" applyFill="1" applyBorder="1" applyAlignment="1">
      <alignment horizontal="center" vertical="center" shrinkToFit="1"/>
    </xf>
    <xf numFmtId="49" fontId="4" fillId="2" borderId="36" xfId="0" applyNumberFormat="1" applyFont="1" applyFill="1" applyBorder="1" applyAlignment="1">
      <alignment horizontal="center" vertical="center" shrinkToFit="1"/>
    </xf>
    <xf numFmtId="49" fontId="4" fillId="2" borderId="9" xfId="0" applyNumberFormat="1" applyFont="1" applyFill="1" applyBorder="1" applyAlignment="1">
      <alignment horizontal="left" vertical="center" shrinkToFit="1"/>
    </xf>
    <xf numFmtId="49" fontId="4" fillId="2" borderId="12" xfId="0" applyNumberFormat="1" applyFont="1" applyFill="1" applyBorder="1" applyAlignment="1">
      <alignment horizontal="left" vertical="center" shrinkToFit="1"/>
    </xf>
    <xf numFmtId="0" fontId="1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shrinkToFit="1"/>
    </xf>
    <xf numFmtId="3" fontId="4" fillId="2" borderId="20" xfId="17" applyNumberFormat="1" applyFont="1" applyFill="1" applyBorder="1" applyAlignment="1">
      <alignment horizontal="center" vertical="center" shrinkToFit="1"/>
    </xf>
    <xf numFmtId="3" fontId="4" fillId="2" borderId="24" xfId="17" applyNumberFormat="1" applyFont="1" applyFill="1" applyBorder="1" applyAlignment="1">
      <alignment horizontal="center" vertical="center" shrinkToFit="1"/>
    </xf>
    <xf numFmtId="3" fontId="4" fillId="2" borderId="36" xfId="17" applyNumberFormat="1" applyFont="1" applyFill="1" applyBorder="1" applyAlignment="1">
      <alignment horizontal="center" vertical="center" shrinkToFit="1"/>
    </xf>
    <xf numFmtId="3" fontId="4" fillId="2" borderId="23" xfId="17" applyNumberFormat="1" applyFont="1" applyFill="1" applyBorder="1" applyAlignment="1">
      <alignment horizontal="center" vertical="center" shrinkToFit="1"/>
    </xf>
    <xf numFmtId="185" fontId="4" fillId="2" borderId="36" xfId="17" applyNumberFormat="1" applyFont="1" applyFill="1" applyBorder="1" applyAlignment="1">
      <alignment horizontal="center" vertical="center" shrinkToFit="1"/>
    </xf>
    <xf numFmtId="185" fontId="4" fillId="2" borderId="23" xfId="17" applyNumberFormat="1" applyFont="1" applyFill="1" applyBorder="1" applyAlignment="1">
      <alignment horizontal="center" vertical="center" shrinkToFit="1"/>
    </xf>
    <xf numFmtId="176" fontId="4" fillId="2" borderId="44" xfId="17" applyNumberFormat="1" applyFont="1" applyFill="1" applyBorder="1" applyAlignment="1">
      <alignment horizontal="center" vertical="center" shrinkToFit="1"/>
    </xf>
    <xf numFmtId="176" fontId="4" fillId="2" borderId="40" xfId="17" applyNumberFormat="1" applyFont="1" applyFill="1" applyBorder="1" applyAlignment="1">
      <alignment horizontal="center" vertical="center" shrinkToFit="1"/>
    </xf>
    <xf numFmtId="49" fontId="4" fillId="2" borderId="75" xfId="0" applyNumberFormat="1" applyFont="1" applyFill="1" applyBorder="1" applyAlignment="1">
      <alignment horizontal="center" vertical="center" shrinkToFit="1"/>
    </xf>
    <xf numFmtId="49" fontId="11" fillId="2" borderId="52" xfId="0" applyNumberFormat="1" applyFont="1" applyFill="1" applyBorder="1" applyAlignment="1">
      <alignment horizontal="center" vertical="center" shrinkToFit="1"/>
    </xf>
    <xf numFmtId="49" fontId="4" fillId="2" borderId="75" xfId="0" applyNumberFormat="1" applyFont="1" applyFill="1" applyBorder="1" applyAlignment="1">
      <alignment horizontal="left" vertical="center" shrinkToFit="1"/>
    </xf>
    <xf numFmtId="49" fontId="4" fillId="2" borderId="6" xfId="0" applyNumberFormat="1" applyFont="1" applyFill="1" applyBorder="1" applyAlignment="1">
      <alignment horizontal="left" vertical="center" shrinkToFit="1"/>
    </xf>
    <xf numFmtId="49" fontId="4" fillId="2" borderId="55" xfId="0" applyNumberFormat="1" applyFont="1" applyFill="1" applyBorder="1" applyAlignment="1">
      <alignment horizontal="left" vertical="center" shrinkToFit="1"/>
    </xf>
    <xf numFmtId="49" fontId="4" fillId="2" borderId="73" xfId="0" applyNumberFormat="1" applyFont="1" applyFill="1" applyBorder="1" applyAlignment="1">
      <alignment horizontal="left" vertical="center" shrinkToFit="1"/>
    </xf>
    <xf numFmtId="49" fontId="4" fillId="2" borderId="66" xfId="0" applyNumberFormat="1" applyFont="1" applyFill="1" applyBorder="1" applyAlignment="1">
      <alignment horizontal="left" vertical="center" shrinkToFit="1"/>
    </xf>
    <xf numFmtId="49" fontId="4" fillId="2" borderId="70" xfId="0" applyNumberFormat="1" applyFont="1" applyFill="1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left" vertical="center" shrinkToFit="1"/>
    </xf>
    <xf numFmtId="0" fontId="19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4" fillId="2" borderId="10" xfId="0" applyNumberFormat="1" applyFont="1" applyFill="1" applyBorder="1" applyAlignment="1">
      <alignment horizontal="left" vertical="center" shrinkToFit="1"/>
    </xf>
    <xf numFmtId="49" fontId="4" fillId="2" borderId="27" xfId="0" applyNumberFormat="1" applyFont="1" applyFill="1" applyBorder="1" applyAlignment="1">
      <alignment horizontal="left" vertical="center" shrinkToFit="1"/>
    </xf>
    <xf numFmtId="49" fontId="11" fillId="2" borderId="76" xfId="0" applyNumberFormat="1" applyFont="1" applyFill="1" applyBorder="1" applyAlignment="1">
      <alignment horizontal="center" vertical="center" shrinkToFit="1"/>
    </xf>
    <xf numFmtId="49" fontId="11" fillId="2" borderId="77" xfId="0" applyNumberFormat="1" applyFont="1" applyFill="1" applyBorder="1" applyAlignment="1">
      <alignment horizontal="center" vertical="center" shrinkToFit="1"/>
    </xf>
    <xf numFmtId="49" fontId="11" fillId="2" borderId="78" xfId="0" applyNumberFormat="1" applyFont="1" applyFill="1" applyBorder="1" applyAlignment="1">
      <alignment horizontal="center" vertical="center" shrinkToFit="1"/>
    </xf>
    <xf numFmtId="49" fontId="11" fillId="2" borderId="79" xfId="0" applyNumberFormat="1" applyFont="1" applyFill="1" applyBorder="1" applyAlignment="1">
      <alignment horizontal="center" vertical="center" shrinkToFit="1"/>
    </xf>
    <xf numFmtId="49" fontId="11" fillId="2" borderId="80" xfId="0" applyNumberFormat="1" applyFont="1" applyFill="1" applyBorder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30" fillId="0" borderId="0" xfId="0" applyFont="1" applyAlignment="1">
      <alignment horizontal="left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0" xfId="0" applyFont="1" applyBorder="1" applyAlignment="1">
      <alignment horizontal="left" vertical="center" shrinkToFit="1"/>
    </xf>
    <xf numFmtId="0" fontId="28" fillId="0" borderId="0" xfId="0" applyFont="1" applyAlignment="1">
      <alignment horizontal="left" vertical="center" shrinkToFit="1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 vertical="center"/>
    </xf>
    <xf numFmtId="0" fontId="13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4" fillId="2" borderId="79" xfId="0" applyFont="1" applyFill="1" applyBorder="1" applyAlignment="1">
      <alignment horizontal="center" vertical="center" shrinkToFit="1"/>
    </xf>
    <xf numFmtId="0" fontId="4" fillId="2" borderId="80" xfId="0" applyFont="1" applyFill="1" applyBorder="1" applyAlignment="1">
      <alignment horizontal="center" vertical="center" shrinkToFit="1"/>
    </xf>
    <xf numFmtId="0" fontId="4" fillId="2" borderId="52" xfId="0" applyFont="1" applyFill="1" applyBorder="1" applyAlignment="1">
      <alignment horizontal="center" vertical="center" shrinkToFit="1"/>
    </xf>
    <xf numFmtId="49" fontId="4" fillId="2" borderId="67" xfId="0" applyNumberFormat="1" applyFont="1" applyFill="1" applyBorder="1" applyAlignment="1">
      <alignment horizontal="left" vertical="center" shrinkToFit="1"/>
    </xf>
    <xf numFmtId="49" fontId="4" fillId="2" borderId="45" xfId="0" applyNumberFormat="1" applyFont="1" applyFill="1" applyBorder="1" applyAlignment="1">
      <alignment horizontal="left" vertical="center" shrinkToFit="1"/>
    </xf>
    <xf numFmtId="49" fontId="4" fillId="2" borderId="72" xfId="0" applyNumberFormat="1" applyFont="1" applyFill="1" applyBorder="1" applyAlignment="1">
      <alignment horizontal="left" vertical="center" shrinkToFit="1"/>
    </xf>
    <xf numFmtId="49" fontId="4" fillId="2" borderId="69" xfId="0" applyNumberFormat="1" applyFont="1" applyFill="1" applyBorder="1" applyAlignment="1">
      <alignment horizontal="left" vertical="center" shrinkToFit="1"/>
    </xf>
    <xf numFmtId="49" fontId="4" fillId="2" borderId="28" xfId="0" applyNumberFormat="1" applyFont="1" applyFill="1" applyBorder="1" applyAlignment="1">
      <alignment horizontal="left" vertical="center" shrinkToFit="1"/>
    </xf>
    <xf numFmtId="0" fontId="4" fillId="2" borderId="35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49" fontId="4" fillId="2" borderId="16" xfId="0" applyNumberFormat="1" applyFont="1" applyFill="1" applyBorder="1" applyAlignment="1">
      <alignment horizontal="left" vertical="center" shrinkToFit="1"/>
    </xf>
    <xf numFmtId="49" fontId="4" fillId="2" borderId="17" xfId="0" applyNumberFormat="1" applyFont="1" applyFill="1" applyBorder="1" applyAlignment="1">
      <alignment horizontal="left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left" vertical="center" shrinkToFit="1"/>
    </xf>
    <xf numFmtId="0" fontId="4" fillId="2" borderId="27" xfId="0" applyFont="1" applyFill="1" applyBorder="1" applyAlignment="1">
      <alignment horizontal="left" vertical="center" shrinkToFit="1"/>
    </xf>
    <xf numFmtId="0" fontId="4" fillId="2" borderId="0" xfId="0" applyFont="1" applyFill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183" fontId="10" fillId="2" borderId="62" xfId="0" applyNumberFormat="1" applyFont="1" applyFill="1" applyBorder="1" applyAlignment="1">
      <alignment horizontal="center" vertical="center"/>
    </xf>
    <xf numFmtId="183" fontId="10" fillId="2" borderId="33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4" fillId="2" borderId="76" xfId="0" applyFont="1" applyFill="1" applyBorder="1" applyAlignment="1">
      <alignment horizontal="center" vertical="center"/>
    </xf>
    <xf numFmtId="0" fontId="14" fillId="2" borderId="78" xfId="0" applyFont="1" applyFill="1" applyBorder="1" applyAlignment="1">
      <alignment horizontal="center" vertical="center"/>
    </xf>
    <xf numFmtId="0" fontId="10" fillId="2" borderId="75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183" fontId="10" fillId="2" borderId="11" xfId="0" applyNumberFormat="1" applyFont="1" applyFill="1" applyBorder="1" applyAlignment="1">
      <alignment horizontal="center" vertical="center"/>
    </xf>
    <xf numFmtId="183" fontId="10" fillId="2" borderId="13" xfId="0" applyNumberFormat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176" fontId="10" fillId="2" borderId="11" xfId="0" applyNumberFormat="1" applyFont="1" applyFill="1" applyBorder="1" applyAlignment="1">
      <alignment horizontal="center" vertical="center"/>
    </xf>
    <xf numFmtId="176" fontId="10" fillId="2" borderId="1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176" fontId="10" fillId="2" borderId="29" xfId="0" applyNumberFormat="1" applyFont="1" applyFill="1" applyBorder="1" applyAlignment="1">
      <alignment horizontal="center" vertical="center"/>
    </xf>
    <xf numFmtId="176" fontId="10" fillId="2" borderId="33" xfId="0" applyNumberFormat="1" applyFont="1" applyFill="1" applyBorder="1" applyAlignment="1">
      <alignment horizontal="center" vertical="center"/>
    </xf>
    <xf numFmtId="176" fontId="10" fillId="2" borderId="62" xfId="0" applyNumberFormat="1" applyFont="1" applyFill="1" applyBorder="1" applyAlignment="1">
      <alignment horizontal="center" vertical="center"/>
    </xf>
    <xf numFmtId="176" fontId="10" fillId="2" borderId="9" xfId="0" applyNumberFormat="1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4" fillId="2" borderId="79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4" fillId="2" borderId="79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80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217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198" fontId="4" fillId="2" borderId="0" xfId="0" applyNumberFormat="1" applyFont="1" applyFill="1" applyAlignment="1">
      <alignment horizontal="center" vertical="center" shrinkToFit="1"/>
    </xf>
    <xf numFmtId="0" fontId="4" fillId="2" borderId="67" xfId="0" applyFont="1" applyFill="1" applyBorder="1" applyAlignment="1">
      <alignment horizontal="center" vertical="center" shrinkToFit="1"/>
    </xf>
    <xf numFmtId="0" fontId="4" fillId="2" borderId="81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66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35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198" fontId="4" fillId="2" borderId="0" xfId="0" applyNumberFormat="1" applyFont="1" applyFill="1" applyAlignment="1">
      <alignment horizontal="center" vertical="center"/>
    </xf>
    <xf numFmtId="217" fontId="4" fillId="2" borderId="0" xfId="0" applyNumberFormat="1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 shrinkToFit="1"/>
    </xf>
    <xf numFmtId="0" fontId="4" fillId="2" borderId="33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4" fillId="2" borderId="29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34" xfId="0" applyFont="1" applyFill="1" applyBorder="1" applyAlignment="1">
      <alignment horizontal="right" vertical="center" shrinkToFit="1"/>
    </xf>
    <xf numFmtId="217" fontId="4" fillId="2" borderId="0" xfId="0" applyNumberFormat="1" applyFont="1" applyFill="1" applyAlignment="1">
      <alignment horizontal="center" vertical="center" shrinkToFit="1"/>
    </xf>
    <xf numFmtId="219" fontId="6" fillId="2" borderId="0" xfId="0" applyNumberFormat="1" applyFont="1" applyFill="1" applyAlignment="1">
      <alignment horizontal="center" vertical="center" shrinkToFit="1"/>
    </xf>
    <xf numFmtId="219" fontId="4" fillId="2" borderId="0" xfId="0" applyNumberFormat="1" applyFont="1" applyFill="1" applyAlignment="1">
      <alignment horizontal="right" vertical="center" shrinkToFit="1"/>
    </xf>
    <xf numFmtId="220" fontId="4" fillId="2" borderId="16" xfId="0" applyNumberFormat="1" applyFont="1" applyFill="1" applyBorder="1" applyAlignment="1">
      <alignment horizontal="center" vertical="center" shrinkToFit="1"/>
    </xf>
    <xf numFmtId="41" fontId="4" fillId="2" borderId="36" xfId="17" applyFont="1" applyFill="1" applyBorder="1" applyAlignment="1" applyProtection="1">
      <alignment horizontal="center" vertical="center" shrinkToFit="1"/>
      <protection locked="0"/>
    </xf>
    <xf numFmtId="41" fontId="4" fillId="2" borderId="22" xfId="17" applyFont="1" applyFill="1" applyBorder="1" applyAlignment="1" applyProtection="1">
      <alignment horizontal="center" vertical="center" shrinkToFit="1"/>
      <protection locked="0"/>
    </xf>
    <xf numFmtId="41" fontId="4" fillId="2" borderId="19" xfId="17" applyFont="1" applyFill="1" applyBorder="1" applyAlignment="1" applyProtection="1">
      <alignment horizontal="center" vertical="center" shrinkToFit="1"/>
      <protection locked="0"/>
    </xf>
    <xf numFmtId="0" fontId="4" fillId="2" borderId="36" xfId="0" applyFont="1" applyFill="1" applyBorder="1" applyAlignment="1" applyProtection="1">
      <alignment horizontal="center" vertical="center" shrinkToFit="1"/>
      <protection locked="0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  <xf numFmtId="0" fontId="4" fillId="2" borderId="19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>
      <alignment horizontal="right" vertical="center" shrinkToFit="1"/>
    </xf>
    <xf numFmtId="0" fontId="4" fillId="2" borderId="0" xfId="0" applyFont="1" applyFill="1" applyAlignment="1">
      <alignment horizontal="left" vertical="center" shrinkToFit="1"/>
    </xf>
    <xf numFmtId="0" fontId="10" fillId="2" borderId="26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4" fillId="2" borderId="41" xfId="0" applyFont="1" applyFill="1" applyBorder="1" applyAlignment="1">
      <alignment horizontal="center" vertical="center" shrinkToFit="1"/>
    </xf>
    <xf numFmtId="0" fontId="4" fillId="2" borderId="42" xfId="0" applyFont="1" applyFill="1" applyBorder="1" applyAlignment="1">
      <alignment horizontal="center" vertical="center" shrinkToFit="1"/>
    </xf>
    <xf numFmtId="0" fontId="10" fillId="2" borderId="30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shrinkToFit="1"/>
    </xf>
    <xf numFmtId="0" fontId="10" fillId="2" borderId="33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 shrinkToFit="1"/>
    </xf>
    <xf numFmtId="0" fontId="10" fillId="2" borderId="29" xfId="0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 shrinkToFit="1"/>
    </xf>
    <xf numFmtId="0" fontId="10" fillId="2" borderId="79" xfId="0" applyFont="1" applyFill="1" applyBorder="1" applyAlignment="1">
      <alignment horizontal="center" vertical="center"/>
    </xf>
    <xf numFmtId="0" fontId="10" fillId="2" borderId="80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shrinkToFit="1"/>
    </xf>
    <xf numFmtId="0" fontId="4" fillId="2" borderId="32" xfId="0" applyFont="1" applyFill="1" applyBorder="1" applyAlignment="1">
      <alignment horizontal="center" vertical="center" shrinkToFit="1"/>
    </xf>
    <xf numFmtId="0" fontId="10" fillId="2" borderId="18" xfId="0" applyFont="1" applyFill="1" applyBorder="1" applyAlignment="1">
      <alignment horizontal="center" vertical="center" shrinkToFit="1"/>
    </xf>
    <xf numFmtId="198" fontId="4" fillId="2" borderId="0" xfId="0" applyNumberFormat="1" applyFont="1" applyFill="1" applyBorder="1" applyAlignment="1">
      <alignment horizontal="center" vertical="center" shrinkToFit="1"/>
    </xf>
    <xf numFmtId="0" fontId="10" fillId="2" borderId="65" xfId="0" applyFont="1" applyFill="1" applyBorder="1" applyAlignment="1">
      <alignment horizontal="center" vertical="center" shrinkToFit="1"/>
    </xf>
    <xf numFmtId="0" fontId="10" fillId="2" borderId="48" xfId="0" applyFont="1" applyFill="1" applyBorder="1" applyAlignment="1">
      <alignment horizontal="center" vertical="center" shrinkToFit="1"/>
    </xf>
    <xf numFmtId="0" fontId="10" fillId="2" borderId="55" xfId="0" applyFont="1" applyFill="1" applyBorder="1" applyAlignment="1">
      <alignment horizontal="center" vertical="center" shrinkToFit="1"/>
    </xf>
    <xf numFmtId="0" fontId="10" fillId="2" borderId="45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 wrapText="1" shrinkToFit="1"/>
    </xf>
    <xf numFmtId="0" fontId="4" fillId="2" borderId="16" xfId="0" applyFont="1" applyFill="1" applyBorder="1" applyAlignment="1">
      <alignment horizontal="center" vertical="center" wrapText="1" shrinkToFit="1"/>
    </xf>
    <xf numFmtId="0" fontId="4" fillId="2" borderId="36" xfId="0" applyFont="1" applyFill="1" applyBorder="1" applyAlignment="1">
      <alignment horizontal="center" vertical="center" wrapText="1" shrinkToFit="1"/>
    </xf>
    <xf numFmtId="0" fontId="4" fillId="2" borderId="23" xfId="0" applyFont="1" applyFill="1" applyBorder="1" applyAlignment="1">
      <alignment horizontal="center" vertical="center" wrapText="1" shrinkToFit="1"/>
    </xf>
    <xf numFmtId="0" fontId="4" fillId="2" borderId="79" xfId="0" applyFont="1" applyFill="1" applyBorder="1" applyAlignment="1">
      <alignment horizontal="center" vertical="center" wrapText="1" shrinkToFit="1"/>
    </xf>
    <xf numFmtId="0" fontId="4" fillId="2" borderId="57" xfId="0" applyFont="1" applyFill="1" applyBorder="1" applyAlignment="1">
      <alignment horizontal="center" vertical="center" wrapText="1" shrinkToFit="1"/>
    </xf>
    <xf numFmtId="0" fontId="4" fillId="2" borderId="29" xfId="0" applyFont="1" applyFill="1" applyBorder="1" applyAlignment="1">
      <alignment horizontal="center" vertical="center" wrapText="1" shrinkToFit="1"/>
    </xf>
    <xf numFmtId="0" fontId="4" fillId="2" borderId="14" xfId="0" applyFont="1" applyFill="1" applyBorder="1" applyAlignment="1">
      <alignment horizontal="center" vertical="center" wrapText="1" shrinkToFit="1"/>
    </xf>
    <xf numFmtId="0" fontId="4" fillId="2" borderId="33" xfId="0" applyFont="1" applyFill="1" applyBorder="1" applyAlignment="1">
      <alignment horizontal="center" vertical="center" wrapText="1" shrinkToFit="1"/>
    </xf>
    <xf numFmtId="0" fontId="4" fillId="2" borderId="17" xfId="0" applyFont="1" applyFill="1" applyBorder="1" applyAlignment="1">
      <alignment horizontal="center" vertical="center" wrapText="1" shrinkToFit="1"/>
    </xf>
    <xf numFmtId="0" fontId="4" fillId="2" borderId="24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185" fontId="4" fillId="2" borderId="32" xfId="0" applyNumberFormat="1" applyFont="1" applyFill="1" applyBorder="1" applyAlignment="1">
      <alignment horizontal="right" vertical="center" shrinkToFit="1"/>
    </xf>
    <xf numFmtId="185" fontId="4" fillId="2" borderId="8" xfId="0" applyNumberFormat="1" applyFont="1" applyFill="1" applyBorder="1" applyAlignment="1">
      <alignment horizontal="right" vertical="center" shrinkToFit="1"/>
    </xf>
    <xf numFmtId="185" fontId="4" fillId="2" borderId="46" xfId="0" applyNumberFormat="1" applyFont="1" applyFill="1" applyBorder="1" applyAlignment="1">
      <alignment horizontal="right" vertical="center" shrinkToFit="1"/>
    </xf>
    <xf numFmtId="185" fontId="4" fillId="2" borderId="25" xfId="0" applyNumberFormat="1" applyFont="1" applyFill="1" applyBorder="1" applyAlignment="1">
      <alignment horizontal="right" vertical="center" shrinkToFit="1"/>
    </xf>
    <xf numFmtId="0" fontId="4" fillId="2" borderId="8" xfId="0" applyFont="1" applyFill="1" applyBorder="1" applyAlignment="1">
      <alignment horizontal="center" vertical="center" shrinkToFit="1"/>
    </xf>
    <xf numFmtId="185" fontId="4" fillId="2" borderId="49" xfId="0" applyNumberFormat="1" applyFont="1" applyFill="1" applyBorder="1" applyAlignment="1">
      <alignment horizontal="right" vertical="center" shrinkToFit="1"/>
    </xf>
    <xf numFmtId="185" fontId="4" fillId="2" borderId="31" xfId="17" applyNumberFormat="1" applyFont="1" applyFill="1" applyBorder="1" applyAlignment="1">
      <alignment horizontal="right" vertical="center" shrinkToFit="1"/>
    </xf>
    <xf numFmtId="185" fontId="4" fillId="2" borderId="4" xfId="17" applyNumberFormat="1" applyFont="1" applyFill="1" applyBorder="1" applyAlignment="1">
      <alignment horizontal="right" vertical="center" shrinkToFit="1"/>
    </xf>
    <xf numFmtId="185" fontId="4" fillId="2" borderId="44" xfId="0" applyNumberFormat="1" applyFont="1" applyFill="1" applyBorder="1" applyAlignment="1">
      <alignment horizontal="center" vertical="center" shrinkToFit="1"/>
    </xf>
    <xf numFmtId="185" fontId="4" fillId="2" borderId="8" xfId="0" applyNumberFormat="1" applyFont="1" applyFill="1" applyBorder="1" applyAlignment="1">
      <alignment horizontal="center" vertical="center" shrinkToFit="1"/>
    </xf>
    <xf numFmtId="185" fontId="4" fillId="2" borderId="32" xfId="17" applyNumberFormat="1" applyFont="1" applyFill="1" applyBorder="1" applyAlignment="1">
      <alignment horizontal="right" vertical="center" shrinkToFit="1"/>
    </xf>
    <xf numFmtId="185" fontId="4" fillId="2" borderId="8" xfId="17" applyNumberFormat="1" applyFont="1" applyFill="1" applyBorder="1" applyAlignment="1">
      <alignment horizontal="right" vertical="center" shrinkToFit="1"/>
    </xf>
    <xf numFmtId="185" fontId="4" fillId="2" borderId="44" xfId="0" applyNumberFormat="1" applyFont="1" applyFill="1" applyBorder="1" applyAlignment="1">
      <alignment horizontal="right" vertical="center" shrinkToFit="1"/>
    </xf>
    <xf numFmtId="185" fontId="4" fillId="2" borderId="20" xfId="17" applyNumberFormat="1" applyFont="1" applyFill="1" applyBorder="1" applyAlignment="1">
      <alignment horizontal="right" vertical="center" shrinkToFit="1"/>
    </xf>
    <xf numFmtId="0" fontId="10" fillId="2" borderId="24" xfId="0" applyFont="1" applyFill="1" applyBorder="1" applyAlignment="1">
      <alignment horizontal="center" vertical="center" shrinkToFit="1"/>
    </xf>
    <xf numFmtId="0" fontId="10" fillId="2" borderId="40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4" xfId="0" applyFont="1" applyFill="1" applyBorder="1" applyAlignment="1">
      <alignment horizontal="center" vertical="center" shrinkToFit="1"/>
    </xf>
    <xf numFmtId="0" fontId="10" fillId="2" borderId="2" xfId="17" applyNumberFormat="1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left" vertical="center" shrinkToFit="1"/>
    </xf>
    <xf numFmtId="3" fontId="4" fillId="2" borderId="12" xfId="0" applyNumberFormat="1" applyFont="1" applyFill="1" applyBorder="1" applyAlignment="1">
      <alignment horizontal="center" vertical="center" shrinkToFit="1"/>
    </xf>
    <xf numFmtId="3" fontId="4" fillId="2" borderId="35" xfId="0" applyNumberFormat="1" applyFont="1" applyFill="1" applyBorder="1" applyAlignment="1">
      <alignment horizontal="center" vertical="center" shrinkToFit="1"/>
    </xf>
    <xf numFmtId="3" fontId="4" fillId="2" borderId="22" xfId="0" applyNumberFormat="1" applyFont="1" applyFill="1" applyBorder="1" applyAlignment="1">
      <alignment horizontal="center" vertical="center" shrinkToFit="1"/>
    </xf>
    <xf numFmtId="3" fontId="4" fillId="2" borderId="82" xfId="0" applyNumberFormat="1" applyFont="1" applyFill="1" applyBorder="1" applyAlignment="1">
      <alignment horizontal="center" vertical="center" shrinkToFit="1"/>
    </xf>
    <xf numFmtId="3" fontId="4" fillId="2" borderId="81" xfId="0" applyNumberFormat="1" applyFont="1" applyFill="1" applyBorder="1" applyAlignment="1">
      <alignment horizontal="center" vertical="center" shrinkToFit="1"/>
    </xf>
    <xf numFmtId="3" fontId="4" fillId="2" borderId="15" xfId="0" applyNumberFormat="1" applyFont="1" applyFill="1" applyBorder="1" applyAlignment="1">
      <alignment horizontal="center" vertical="center" shrinkToFit="1"/>
    </xf>
    <xf numFmtId="3" fontId="4" fillId="2" borderId="10" xfId="0" applyNumberFormat="1" applyFont="1" applyFill="1" applyBorder="1" applyAlignment="1">
      <alignment horizontal="center" vertical="center" shrinkToFit="1"/>
    </xf>
    <xf numFmtId="3" fontId="4" fillId="2" borderId="66" xfId="0" applyNumberFormat="1" applyFont="1" applyFill="1" applyBorder="1" applyAlignment="1">
      <alignment horizontal="center" vertical="center" shrinkToFit="1"/>
    </xf>
    <xf numFmtId="3" fontId="4" fillId="2" borderId="11" xfId="0" applyNumberFormat="1" applyFont="1" applyFill="1" applyBorder="1" applyAlignment="1">
      <alignment horizontal="center" vertical="center" shrinkToFit="1"/>
    </xf>
    <xf numFmtId="3" fontId="4" fillId="2" borderId="35" xfId="0" applyNumberFormat="1" applyFont="1" applyFill="1" applyBorder="1" applyAlignment="1">
      <alignment horizontal="center" vertical="center"/>
    </xf>
    <xf numFmtId="3" fontId="4" fillId="2" borderId="22" xfId="0" applyNumberFormat="1" applyFont="1" applyFill="1" applyBorder="1" applyAlignment="1">
      <alignment horizontal="center" vertical="center"/>
    </xf>
    <xf numFmtId="3" fontId="4" fillId="2" borderId="20" xfId="0" applyNumberFormat="1" applyFont="1" applyFill="1" applyBorder="1" applyAlignment="1">
      <alignment horizontal="center" vertical="center"/>
    </xf>
    <xf numFmtId="3" fontId="4" fillId="2" borderId="21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19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41" fontId="4" fillId="0" borderId="30" xfId="17" applyFont="1" applyFill="1" applyBorder="1" applyAlignment="1">
      <alignment horizontal="center" vertical="center" shrinkToFit="1"/>
    </xf>
    <xf numFmtId="41" fontId="4" fillId="0" borderId="16" xfId="17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3" fontId="4" fillId="2" borderId="36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3" fontId="4" fillId="2" borderId="19" xfId="0" applyNumberFormat="1" applyFont="1" applyFill="1" applyBorder="1" applyAlignment="1">
      <alignment horizontal="center" vertical="center" shrinkToFit="1"/>
    </xf>
    <xf numFmtId="0" fontId="14" fillId="2" borderId="79" xfId="0" applyFont="1" applyFill="1" applyBorder="1" applyAlignment="1">
      <alignment horizontal="center" vertical="center" shrinkToFit="1"/>
    </xf>
    <xf numFmtId="0" fontId="14" fillId="2" borderId="52" xfId="0" applyFont="1" applyFill="1" applyBorder="1" applyAlignment="1">
      <alignment horizontal="center" vertical="center" shrinkToFit="1"/>
    </xf>
    <xf numFmtId="0" fontId="10" fillId="2" borderId="79" xfId="0" applyFont="1" applyFill="1" applyBorder="1" applyAlignment="1">
      <alignment horizontal="center" vertical="center" shrinkToFit="1"/>
    </xf>
    <xf numFmtId="0" fontId="10" fillId="2" borderId="52" xfId="0" applyFont="1" applyFill="1" applyBorder="1" applyAlignment="1">
      <alignment horizontal="center" vertical="center" shrinkToFit="1"/>
    </xf>
    <xf numFmtId="0" fontId="14" fillId="2" borderId="83" xfId="0" applyFont="1" applyFill="1" applyBorder="1" applyAlignment="1">
      <alignment horizontal="center" vertical="center" shrinkToFit="1"/>
    </xf>
    <xf numFmtId="0" fontId="14" fillId="2" borderId="56" xfId="0" applyFont="1" applyFill="1" applyBorder="1" applyAlignment="1">
      <alignment horizontal="center" vertical="center" shrinkToFit="1"/>
    </xf>
  </cellXfs>
  <cellStyles count="11">
    <cellStyle name="Normal" xfId="0"/>
    <cellStyle name="Percent" xfId="15"/>
    <cellStyle name="Comma" xfId="16"/>
    <cellStyle name="Comma [0]" xfId="17"/>
    <cellStyle name="Followed Hyperlink" xfId="18"/>
    <cellStyle name="콤마 [0]_내부기안" xfId="19"/>
    <cellStyle name="콤마_내부기안" xfId="20"/>
    <cellStyle name="Currency" xfId="21"/>
    <cellStyle name="Currency [0]" xfId="22"/>
    <cellStyle name="Hyperlink" xfId="23"/>
    <cellStyle name="Euro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externalLink" Target="externalLinks/externalLink2.xml" /><Relationship Id="rId47" Type="http://schemas.openxmlformats.org/officeDocument/2006/relationships/externalLink" Target="externalLinks/externalLink3.xml" /><Relationship Id="rId4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5</xdr:row>
      <xdr:rowOff>114300</xdr:rowOff>
    </xdr:from>
    <xdr:to>
      <xdr:col>1</xdr:col>
      <xdr:colOff>552450</xdr:colOff>
      <xdr:row>5</xdr:row>
      <xdr:rowOff>381000</xdr:rowOff>
    </xdr:to>
    <xdr:sp>
      <xdr:nvSpPr>
        <xdr:cNvPr id="1" name="Line 1"/>
        <xdr:cNvSpPr>
          <a:spLocks/>
        </xdr:cNvSpPr>
      </xdr:nvSpPr>
      <xdr:spPr>
        <a:xfrm>
          <a:off x="1314450" y="2495550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571500</xdr:colOff>
      <xdr:row>7</xdr:row>
      <xdr:rowOff>123825</xdr:rowOff>
    </xdr:from>
    <xdr:to>
      <xdr:col>1</xdr:col>
      <xdr:colOff>571500</xdr:colOff>
      <xdr:row>7</xdr:row>
      <xdr:rowOff>390525</xdr:rowOff>
    </xdr:to>
    <xdr:sp>
      <xdr:nvSpPr>
        <xdr:cNvPr id="2" name="Line 2"/>
        <xdr:cNvSpPr>
          <a:spLocks/>
        </xdr:cNvSpPr>
      </xdr:nvSpPr>
      <xdr:spPr>
        <a:xfrm>
          <a:off x="1333500" y="3457575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581025</xdr:colOff>
      <xdr:row>9</xdr:row>
      <xdr:rowOff>152400</xdr:rowOff>
    </xdr:from>
    <xdr:to>
      <xdr:col>1</xdr:col>
      <xdr:colOff>581025</xdr:colOff>
      <xdr:row>9</xdr:row>
      <xdr:rowOff>419100</xdr:rowOff>
    </xdr:to>
    <xdr:sp>
      <xdr:nvSpPr>
        <xdr:cNvPr id="3" name="Line 3"/>
        <xdr:cNvSpPr>
          <a:spLocks/>
        </xdr:cNvSpPr>
      </xdr:nvSpPr>
      <xdr:spPr>
        <a:xfrm>
          <a:off x="1343025" y="4438650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581025</xdr:colOff>
      <xdr:row>11</xdr:row>
      <xdr:rowOff>152400</xdr:rowOff>
    </xdr:from>
    <xdr:to>
      <xdr:col>1</xdr:col>
      <xdr:colOff>581025</xdr:colOff>
      <xdr:row>11</xdr:row>
      <xdr:rowOff>419100</xdr:rowOff>
    </xdr:to>
    <xdr:sp>
      <xdr:nvSpPr>
        <xdr:cNvPr id="4" name="Line 4"/>
        <xdr:cNvSpPr>
          <a:spLocks/>
        </xdr:cNvSpPr>
      </xdr:nvSpPr>
      <xdr:spPr>
        <a:xfrm>
          <a:off x="1343025" y="5391150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276225</xdr:rowOff>
    </xdr:from>
    <xdr:to>
      <xdr:col>2</xdr:col>
      <xdr:colOff>85725</xdr:colOff>
      <xdr:row>1</xdr:row>
      <xdr:rowOff>381000</xdr:rowOff>
    </xdr:to>
    <xdr:sp>
      <xdr:nvSpPr>
        <xdr:cNvPr id="1" name="Rectangle 8"/>
        <xdr:cNvSpPr>
          <a:spLocks/>
        </xdr:cNvSpPr>
      </xdr:nvSpPr>
      <xdr:spPr>
        <a:xfrm>
          <a:off x="361950" y="276225"/>
          <a:ext cx="1247775" cy="6572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752475</xdr:colOff>
      <xdr:row>0</xdr:row>
      <xdr:rowOff>276225</xdr:rowOff>
    </xdr:from>
    <xdr:to>
      <xdr:col>0</xdr:col>
      <xdr:colOff>752475</xdr:colOff>
      <xdr:row>1</xdr:row>
      <xdr:rowOff>390525</xdr:rowOff>
    </xdr:to>
    <xdr:sp>
      <xdr:nvSpPr>
        <xdr:cNvPr id="2" name="Line 9"/>
        <xdr:cNvSpPr>
          <a:spLocks/>
        </xdr:cNvSpPr>
      </xdr:nvSpPr>
      <xdr:spPr>
        <a:xfrm>
          <a:off x="752475" y="276225"/>
          <a:ext cx="0" cy="666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276225</xdr:rowOff>
    </xdr:from>
    <xdr:to>
      <xdr:col>2</xdr:col>
      <xdr:colOff>85725</xdr:colOff>
      <xdr:row>1</xdr:row>
      <xdr:rowOff>381000</xdr:rowOff>
    </xdr:to>
    <xdr:sp>
      <xdr:nvSpPr>
        <xdr:cNvPr id="3" name="Line 11"/>
        <xdr:cNvSpPr>
          <a:spLocks/>
        </xdr:cNvSpPr>
      </xdr:nvSpPr>
      <xdr:spPr>
        <a:xfrm flipH="1">
          <a:off x="762000" y="276225"/>
          <a:ext cx="847725" cy="657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oneCellAnchor>
    <xdr:from>
      <xdr:col>0</xdr:col>
      <xdr:colOff>409575</xdr:colOff>
      <xdr:row>0</xdr:row>
      <xdr:rowOff>304800</xdr:rowOff>
    </xdr:from>
    <xdr:ext cx="304800" cy="638175"/>
    <xdr:sp>
      <xdr:nvSpPr>
        <xdr:cNvPr id="4" name="Rectangle 12"/>
        <xdr:cNvSpPr>
          <a:spLocks/>
        </xdr:cNvSpPr>
      </xdr:nvSpPr>
      <xdr:spPr>
        <a:xfrm>
          <a:off x="409575" y="304800"/>
          <a:ext cx="304800" cy="63817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관
리
번
호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50696;&#49328;&#49436;\98&#52628;&#44221;&#50696;&#49328;&#49436;\'98&#52628;&#44221;&#50696;&#49328;&#49436;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46020;&#51652;&#44592;\Local%20Settings\Temp\2003&#54924;&#44228;&#44208;&#49328;&#49436;.zip&#50640;%20&#45824;&#54620;%20&#51076;&#49884;%20&#46356;&#47113;&#53552;&#47532;%202\2000&#44208;&#49328;&#4943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50696;&#44208;&#49328;\09&#50696;&#49328;\06&#50696;&#49328;\05&#45380;&#46020;%20&#44208;&#49328;\&#52509;&#47924;&#44284;&#51109;\2004&#44208;&#49328;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교비수입"/>
      <sheetName val="교비지출"/>
      <sheetName val="기성회비수입"/>
      <sheetName val="기성회비지출"/>
      <sheetName val="교비집계"/>
      <sheetName val="기성회비집계"/>
      <sheetName val="교.기합"/>
      <sheetName val="개요표지"/>
      <sheetName val="편성사유"/>
      <sheetName val="예산(안)집계"/>
      <sheetName val="증감교비(수입)"/>
      <sheetName val="증감교비(지출)"/>
      <sheetName val="증감기성회"/>
      <sheetName val="증감사항합(수입)"/>
      <sheetName val="증감사항합(지출)"/>
      <sheetName val="총괄표교비"/>
      <sheetName val="총괄표기성회비"/>
      <sheetName val="예산총칙(교비)"/>
      <sheetName val="예산총칙(기성회비)"/>
      <sheetName val="과목별집계표"/>
      <sheetName val="보수일람표"/>
      <sheetName val="학생수"/>
      <sheetName val="부채명세서"/>
      <sheetName val="이월금내역"/>
      <sheetName val="이월금내역(교비)"/>
      <sheetName val="이월금내역 (기성회)"/>
      <sheetName val="내부기안"/>
      <sheetName val="자문기안"/>
      <sheetName val="발송"/>
      <sheetName val="기성회기안"/>
      <sheetName val="기성회의자료"/>
      <sheetName val="기성총괄표"/>
      <sheetName val="기성증감"/>
      <sheetName val="우수공업계예산"/>
      <sheetName val="배부기안"/>
      <sheetName val="예산서배부"/>
      <sheetName val="적립금현황"/>
      <sheetName val="적립금현황 (2)"/>
      <sheetName val="예산서표지"/>
      <sheetName val="예결회의자료"/>
      <sheetName val="증감사항합(수입)자문"/>
      <sheetName val="보고서식"/>
      <sheetName val="통보집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메뉴"/>
      <sheetName val="표지"/>
      <sheetName val="목차"/>
      <sheetName val="총괄표"/>
      <sheetName val="집계표"/>
      <sheetName val="자금계산서(수입)"/>
      <sheetName val="자금계산서(지출)"/>
      <sheetName val="대차대조표(자산)"/>
      <sheetName val="대차대조표(부채,기본금)"/>
      <sheetName val="운영계산서(수입)"/>
      <sheetName val="운영계산서(지출)"/>
      <sheetName val="예금명세"/>
      <sheetName val="현금실사표"/>
      <sheetName val="선급금"/>
      <sheetName val="미수금"/>
      <sheetName val="투자와기타자산"/>
      <sheetName val="전화가입권"/>
      <sheetName val="투자유가증권"/>
      <sheetName val="고정자산"/>
      <sheetName val="토지명세서"/>
      <sheetName val="건물명세서"/>
      <sheetName val="구축물명세서"/>
      <sheetName val="차량명세서"/>
      <sheetName val="당해고정자산증가"/>
      <sheetName val="차입금"/>
      <sheetName val="유동부채"/>
      <sheetName val="고정부채"/>
      <sheetName val="기본금명세서"/>
      <sheetName val="기본금증감내역"/>
      <sheetName val="적립금현황"/>
      <sheetName val="적립금예치명세서"/>
      <sheetName val="학비감면실적및내역"/>
      <sheetName val="법정부담금"/>
      <sheetName val="실험실습실적"/>
      <sheetName val="시설사업조서"/>
      <sheetName val="불용사유"/>
      <sheetName val="국고보조금집행실적"/>
      <sheetName val="합계잔액시산표"/>
      <sheetName val="결산서자체검토"/>
      <sheetName val="차기,전기이월"/>
      <sheetName val="Sheet1"/>
      <sheetName val="Module1"/>
      <sheetName val="Module2"/>
    </sheetNames>
    <sheetDataSet>
      <sheetData sheetId="7">
        <row r="48">
          <cell r="C4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작성순서"/>
      <sheetName val="표지"/>
      <sheetName val="총괄표"/>
      <sheetName val="목차"/>
      <sheetName val="표지 (2)"/>
      <sheetName val="자금계산서(수입)"/>
      <sheetName val="표지 (3)"/>
      <sheetName val="자금계산서(지출)"/>
      <sheetName val="표지 (4)"/>
      <sheetName val="대차대조표(자산)"/>
      <sheetName val="대차대조표(부채,기본금)"/>
      <sheetName val="표지 (5)"/>
      <sheetName val="운영계산서(수입)"/>
      <sheetName val="표지 (6)"/>
      <sheetName val="운영계산서(지출)"/>
      <sheetName val="표지 (7)"/>
      <sheetName val="예비비사용액명세서"/>
      <sheetName val="현금 및 예금명세서"/>
      <sheetName val="현금실사표"/>
      <sheetName val="수표수불명세서"/>
      <sheetName val="선급금명세서"/>
      <sheetName val="미수금명세서"/>
      <sheetName val="가지급금명세서"/>
      <sheetName val="선급법인세명세서"/>
      <sheetName val="받을어음명세서"/>
      <sheetName val="투자와 기타자산명세서"/>
      <sheetName val="투자유가증권명세서"/>
      <sheetName val="고정자산명세서"/>
      <sheetName val="차입금명세서"/>
      <sheetName val="예수금명세서"/>
      <sheetName val="미지급금명세서"/>
      <sheetName val="가수금명세서"/>
      <sheetName val="지급어음명세서"/>
      <sheetName val="어음수불명세서"/>
      <sheetName val="차관명세서"/>
      <sheetName val="학교채명세서"/>
      <sheetName val="기본금명세서"/>
      <sheetName val="기본금증감내역"/>
      <sheetName val="등록금명세서"/>
      <sheetName val="전입금명세서"/>
      <sheetName val="표지 (8)"/>
      <sheetName val="합계잔액시산표"/>
      <sheetName val="Module1"/>
      <sheetName val="Module2"/>
    </sheetNames>
    <definedNames>
      <definedName name="메뉴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G13"/>
  <sheetViews>
    <sheetView workbookViewId="0" topLeftCell="A1">
      <selection activeCell="G15" sqref="G15"/>
    </sheetView>
  </sheetViews>
  <sheetFormatPr defaultColWidth="8.88671875" defaultRowHeight="37.5" customHeight="1"/>
  <cols>
    <col min="1" max="1" width="8.88671875" style="490" customWidth="1"/>
    <col min="2" max="2" width="15.6640625" style="490" customWidth="1"/>
    <col min="3" max="16384" width="8.88671875" style="490" customWidth="1"/>
  </cols>
  <sheetData>
    <row r="1" spans="1:7" ht="37.5" customHeight="1">
      <c r="A1" s="625" t="s">
        <v>896</v>
      </c>
      <c r="B1" s="625"/>
      <c r="C1" s="625"/>
      <c r="D1" s="625"/>
      <c r="E1" s="625"/>
      <c r="F1" s="625"/>
      <c r="G1" s="625"/>
    </row>
    <row r="3" spans="1:2" ht="37.5" customHeight="1">
      <c r="A3" s="626" t="s">
        <v>902</v>
      </c>
      <c r="B3" s="626"/>
    </row>
    <row r="4" spans="2:7" ht="37.5" customHeight="1">
      <c r="B4" s="491" t="s">
        <v>897</v>
      </c>
      <c r="C4" s="492"/>
      <c r="D4" s="493"/>
      <c r="E4" s="493"/>
      <c r="F4" s="493"/>
      <c r="G4" s="493"/>
    </row>
    <row r="5" spans="1:7" ht="37.5" customHeight="1">
      <c r="A5" s="627" t="s">
        <v>903</v>
      </c>
      <c r="B5" s="627"/>
      <c r="C5" s="627"/>
      <c r="D5" s="627"/>
      <c r="E5" s="493"/>
      <c r="F5" s="493"/>
      <c r="G5" s="493"/>
    </row>
    <row r="7" ht="37.5" customHeight="1">
      <c r="B7" s="491" t="s">
        <v>898</v>
      </c>
    </row>
    <row r="9" ht="37.5" customHeight="1">
      <c r="B9" s="491" t="s">
        <v>899</v>
      </c>
    </row>
    <row r="11" ht="37.5" customHeight="1">
      <c r="B11" s="491" t="s">
        <v>900</v>
      </c>
    </row>
    <row r="13" spans="2:7" ht="37.5" customHeight="1">
      <c r="B13" s="491" t="s">
        <v>901</v>
      </c>
      <c r="C13" s="628" t="s">
        <v>983</v>
      </c>
      <c r="D13" s="629"/>
      <c r="E13" s="629"/>
      <c r="F13" s="629"/>
      <c r="G13" s="629"/>
    </row>
  </sheetData>
  <mergeCells count="4">
    <mergeCell ref="A1:G1"/>
    <mergeCell ref="A3:B3"/>
    <mergeCell ref="A5:D5"/>
    <mergeCell ref="C13:G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4"/>
  <dimension ref="A1:F50"/>
  <sheetViews>
    <sheetView zoomScale="85" zoomScaleNormal="85" zoomScaleSheetLayoutView="100" workbookViewId="0" topLeftCell="A1">
      <selection activeCell="A3" sqref="A3:F3"/>
    </sheetView>
  </sheetViews>
  <sheetFormatPr defaultColWidth="8.88671875" defaultRowHeight="13.5"/>
  <cols>
    <col min="1" max="1" width="20.3359375" style="29" customWidth="1"/>
    <col min="2" max="2" width="21.5546875" style="29" customWidth="1"/>
    <col min="3" max="3" width="16.6640625" style="45" customWidth="1"/>
    <col min="4" max="4" width="17.3359375" style="45" customWidth="1"/>
    <col min="5" max="5" width="17.5546875" style="45" customWidth="1"/>
    <col min="6" max="6" width="19.4453125" style="29" customWidth="1"/>
    <col min="7" max="16384" width="8.88671875" style="29" customWidth="1"/>
  </cols>
  <sheetData>
    <row r="1" spans="1:6" ht="33" customHeight="1">
      <c r="A1" s="595" t="s">
        <v>689</v>
      </c>
      <c r="B1" s="595"/>
      <c r="C1" s="595"/>
      <c r="D1" s="595"/>
      <c r="E1" s="595"/>
      <c r="F1" s="595"/>
    </row>
    <row r="2" spans="1:6" ht="13.5" customHeight="1">
      <c r="A2" s="653" t="s">
        <v>1193</v>
      </c>
      <c r="B2" s="653"/>
      <c r="C2" s="653"/>
      <c r="D2" s="653"/>
      <c r="E2" s="653"/>
      <c r="F2" s="653"/>
    </row>
    <row r="3" spans="1:6" ht="13.5" customHeight="1">
      <c r="A3" s="653" t="s">
        <v>1194</v>
      </c>
      <c r="B3" s="653"/>
      <c r="C3" s="653"/>
      <c r="D3" s="653"/>
      <c r="E3" s="653"/>
      <c r="F3" s="653"/>
    </row>
    <row r="4" spans="1:5" ht="20.25">
      <c r="A4" s="102" t="s">
        <v>721</v>
      </c>
      <c r="C4" s="29"/>
      <c r="D4" s="29"/>
      <c r="E4" s="29"/>
    </row>
    <row r="5" ht="13.5">
      <c r="F5" s="31" t="s">
        <v>288</v>
      </c>
    </row>
    <row r="6" spans="1:6" s="30" customFormat="1" ht="15" customHeight="1">
      <c r="A6" s="654" t="s">
        <v>612</v>
      </c>
      <c r="B6" s="655"/>
      <c r="C6" s="662" t="s">
        <v>613</v>
      </c>
      <c r="D6" s="663"/>
      <c r="E6" s="656" t="s">
        <v>614</v>
      </c>
      <c r="F6" s="657"/>
    </row>
    <row r="7" spans="1:6" s="30" customFormat="1" ht="15" customHeight="1">
      <c r="A7" s="658" t="s">
        <v>615</v>
      </c>
      <c r="B7" s="659" t="s">
        <v>616</v>
      </c>
      <c r="C7" s="658" t="s">
        <v>617</v>
      </c>
      <c r="D7" s="659"/>
      <c r="E7" s="664" t="s">
        <v>618</v>
      </c>
      <c r="F7" s="665"/>
    </row>
    <row r="8" spans="1:6" s="30" customFormat="1" ht="14.25">
      <c r="A8" s="666"/>
      <c r="B8" s="667"/>
      <c r="C8" s="412" t="str">
        <f>B7</f>
        <v>목</v>
      </c>
      <c r="D8" s="425" t="str">
        <f>A7</f>
        <v>관, 항</v>
      </c>
      <c r="E8" s="426" t="str">
        <f>B7</f>
        <v>목</v>
      </c>
      <c r="F8" s="427" t="str">
        <f>A7</f>
        <v>관, 항</v>
      </c>
    </row>
    <row r="9" spans="1:6" ht="24" customHeight="1">
      <c r="A9" s="103" t="s">
        <v>281</v>
      </c>
      <c r="B9" s="48"/>
      <c r="C9" s="104" t="s">
        <v>676</v>
      </c>
      <c r="D9" s="435">
        <f>D10+D13</f>
        <v>3951406192</v>
      </c>
      <c r="E9" s="104" t="s">
        <v>742</v>
      </c>
      <c r="F9" s="435">
        <f>F10+F13</f>
        <v>3776375191</v>
      </c>
    </row>
    <row r="10" spans="1:6" ht="24" customHeight="1">
      <c r="A10" s="108" t="s">
        <v>289</v>
      </c>
      <c r="B10" s="47"/>
      <c r="C10" s="106"/>
      <c r="D10" s="107">
        <f>SUM(C11:C12)</f>
        <v>3917896464</v>
      </c>
      <c r="E10" s="106"/>
      <c r="F10" s="107">
        <f>SUM(E11:E12)</f>
        <v>3750475799</v>
      </c>
    </row>
    <row r="11" spans="1:6" ht="24" customHeight="1">
      <c r="A11" s="105"/>
      <c r="B11" s="47" t="s">
        <v>290</v>
      </c>
      <c r="C11" s="106">
        <f>합계잔액시산표!A8</f>
        <v>0</v>
      </c>
      <c r="D11" s="107"/>
      <c r="E11" s="106"/>
      <c r="F11" s="107"/>
    </row>
    <row r="12" spans="1:6" ht="24" customHeight="1">
      <c r="A12" s="103"/>
      <c r="B12" s="47" t="s">
        <v>291</v>
      </c>
      <c r="C12" s="106">
        <f>합계잔액시산표!A9</f>
        <v>3917896464</v>
      </c>
      <c r="D12" s="107"/>
      <c r="E12" s="106">
        <v>3750475799</v>
      </c>
      <c r="F12" s="107"/>
    </row>
    <row r="13" spans="1:6" ht="24" customHeight="1">
      <c r="A13" s="108" t="s">
        <v>292</v>
      </c>
      <c r="B13" s="47" t="s">
        <v>742</v>
      </c>
      <c r="C13" s="106"/>
      <c r="D13" s="107">
        <f>SUM(C14:C20)</f>
        <v>33509728</v>
      </c>
      <c r="E13" s="106"/>
      <c r="F13" s="107">
        <f>SUM(E14:E20)</f>
        <v>25899392</v>
      </c>
    </row>
    <row r="14" spans="1:6" ht="24" customHeight="1">
      <c r="A14" s="105"/>
      <c r="B14" s="47" t="s">
        <v>293</v>
      </c>
      <c r="C14" s="106">
        <f>합계잔액시산표!A10</f>
        <v>0</v>
      </c>
      <c r="D14" s="107"/>
      <c r="E14" s="106">
        <v>0</v>
      </c>
      <c r="F14" s="107"/>
    </row>
    <row r="15" spans="1:6" ht="24" customHeight="1">
      <c r="A15" s="109"/>
      <c r="B15" s="47" t="s">
        <v>294</v>
      </c>
      <c r="C15" s="106">
        <f>합계잔액시산표!A11</f>
        <v>0</v>
      </c>
      <c r="D15" s="107"/>
      <c r="E15" s="106">
        <v>0</v>
      </c>
      <c r="F15" s="107"/>
    </row>
    <row r="16" spans="1:6" ht="24" customHeight="1">
      <c r="A16" s="109"/>
      <c r="B16" s="47" t="s">
        <v>295</v>
      </c>
      <c r="C16" s="106">
        <f>합계잔액시산표!A12</f>
        <v>0</v>
      </c>
      <c r="D16" s="107"/>
      <c r="E16" s="106">
        <v>0</v>
      </c>
      <c r="F16" s="107"/>
    </row>
    <row r="17" spans="1:6" ht="24" customHeight="1">
      <c r="A17" s="109"/>
      <c r="B17" s="47" t="s">
        <v>296</v>
      </c>
      <c r="C17" s="422">
        <f>합계잔액시산표!A13</f>
        <v>0</v>
      </c>
      <c r="D17" s="107"/>
      <c r="E17" s="106">
        <v>0</v>
      </c>
      <c r="F17" s="107"/>
    </row>
    <row r="18" spans="1:6" ht="24" customHeight="1">
      <c r="A18" s="109"/>
      <c r="B18" s="47" t="s">
        <v>500</v>
      </c>
      <c r="C18" s="106">
        <f>합계잔액시산표!A14</f>
        <v>32803598</v>
      </c>
      <c r="D18" s="107"/>
      <c r="E18" s="106">
        <v>25193262</v>
      </c>
      <c r="F18" s="107"/>
    </row>
    <row r="19" spans="1:6" ht="24" customHeight="1">
      <c r="A19" s="109"/>
      <c r="B19" s="47" t="s">
        <v>297</v>
      </c>
      <c r="C19" s="422">
        <f>합계잔액시산표!A15</f>
        <v>0</v>
      </c>
      <c r="D19" s="107"/>
      <c r="E19" s="106">
        <v>0</v>
      </c>
      <c r="F19" s="107"/>
    </row>
    <row r="20" spans="1:6" ht="24" customHeight="1">
      <c r="A20" s="103"/>
      <c r="B20" s="47" t="s">
        <v>298</v>
      </c>
      <c r="C20" s="422">
        <f>합계잔액시산표!A16</f>
        <v>706130</v>
      </c>
      <c r="D20" s="107"/>
      <c r="E20" s="106">
        <v>706130</v>
      </c>
      <c r="F20" s="107"/>
    </row>
    <row r="21" spans="1:6" ht="24" customHeight="1">
      <c r="A21" s="416" t="s">
        <v>303</v>
      </c>
      <c r="B21" s="417" t="s">
        <v>742</v>
      </c>
      <c r="C21" s="418"/>
      <c r="D21" s="436">
        <f>D22+D26+D32</f>
        <v>2997270</v>
      </c>
      <c r="E21" s="418"/>
      <c r="F21" s="436">
        <f>F22+F26+F32</f>
        <v>2997270</v>
      </c>
    </row>
    <row r="22" spans="1:6" ht="24" customHeight="1">
      <c r="A22" s="437" t="s">
        <v>304</v>
      </c>
      <c r="B22" s="438" t="s">
        <v>742</v>
      </c>
      <c r="C22" s="439"/>
      <c r="D22" s="440">
        <f>SUM(C23:C25)</f>
        <v>0</v>
      </c>
      <c r="E22" s="439"/>
      <c r="F22" s="440">
        <f>SUM(E23:E25)</f>
        <v>0</v>
      </c>
    </row>
    <row r="23" spans="1:6" ht="24" customHeight="1">
      <c r="A23" s="105"/>
      <c r="B23" s="47" t="s">
        <v>305</v>
      </c>
      <c r="C23" s="106">
        <f>합계잔액시산표!A18</f>
        <v>0</v>
      </c>
      <c r="D23" s="107"/>
      <c r="E23" s="106">
        <v>0</v>
      </c>
      <c r="F23" s="107"/>
    </row>
    <row r="24" spans="1:6" ht="24" customHeight="1">
      <c r="A24" s="109"/>
      <c r="B24" s="47" t="s">
        <v>947</v>
      </c>
      <c r="C24" s="106">
        <f>합계잔액시산표!A19</f>
        <v>0</v>
      </c>
      <c r="D24" s="107"/>
      <c r="E24" s="106">
        <v>0</v>
      </c>
      <c r="F24" s="107"/>
    </row>
    <row r="25" spans="1:6" ht="24" customHeight="1">
      <c r="A25" s="103" t="s">
        <v>742</v>
      </c>
      <c r="B25" s="47" t="s">
        <v>306</v>
      </c>
      <c r="C25" s="106">
        <f>합계잔액시산표!A20</f>
        <v>0</v>
      </c>
      <c r="D25" s="107"/>
      <c r="E25" s="106">
        <v>0</v>
      </c>
      <c r="F25" s="107"/>
    </row>
    <row r="26" spans="1:6" ht="24" customHeight="1">
      <c r="A26" s="108" t="s">
        <v>307</v>
      </c>
      <c r="B26" s="47"/>
      <c r="C26" s="106"/>
      <c r="D26" s="107">
        <f>SUM(C27:C31)</f>
        <v>0</v>
      </c>
      <c r="E26" s="106" t="s">
        <v>742</v>
      </c>
      <c r="F26" s="107">
        <f>SUM(E27:E31)</f>
        <v>0</v>
      </c>
    </row>
    <row r="27" spans="1:6" ht="24" customHeight="1">
      <c r="A27" s="105"/>
      <c r="B27" s="47" t="s">
        <v>308</v>
      </c>
      <c r="C27" s="106">
        <f>합계잔액시산표!A21</f>
        <v>0</v>
      </c>
      <c r="D27" s="107"/>
      <c r="E27" s="106">
        <v>0</v>
      </c>
      <c r="F27" s="107"/>
    </row>
    <row r="28" spans="1:6" ht="24" customHeight="1">
      <c r="A28" s="109"/>
      <c r="B28" s="47" t="s">
        <v>309</v>
      </c>
      <c r="C28" s="106">
        <f>합계잔액시산표!A22</f>
        <v>0</v>
      </c>
      <c r="D28" s="107"/>
      <c r="E28" s="106">
        <v>0</v>
      </c>
      <c r="F28" s="107"/>
    </row>
    <row r="29" spans="1:6" ht="24" customHeight="1">
      <c r="A29" s="109"/>
      <c r="B29" s="47" t="s">
        <v>310</v>
      </c>
      <c r="C29" s="106">
        <f>합계잔액시산표!A23</f>
        <v>0</v>
      </c>
      <c r="D29" s="107"/>
      <c r="E29" s="106">
        <v>0</v>
      </c>
      <c r="F29" s="107"/>
    </row>
    <row r="30" spans="1:6" ht="24" customHeight="1">
      <c r="A30" s="109"/>
      <c r="B30" s="47" t="s">
        <v>311</v>
      </c>
      <c r="C30" s="106">
        <f>합계잔액시산표!A24</f>
        <v>0</v>
      </c>
      <c r="D30" s="107"/>
      <c r="E30" s="106">
        <v>0</v>
      </c>
      <c r="F30" s="107"/>
    </row>
    <row r="31" spans="1:6" ht="24" customHeight="1">
      <c r="A31" s="103"/>
      <c r="B31" s="47" t="s">
        <v>312</v>
      </c>
      <c r="C31" s="106">
        <f>합계잔액시산표!A25</f>
        <v>0</v>
      </c>
      <c r="D31" s="107"/>
      <c r="E31" s="106">
        <v>0</v>
      </c>
      <c r="F31" s="107"/>
    </row>
    <row r="32" spans="1:6" ht="24" customHeight="1">
      <c r="A32" s="108" t="s">
        <v>313</v>
      </c>
      <c r="B32" s="47"/>
      <c r="C32" s="106"/>
      <c r="D32" s="107">
        <f>SUM(C33:C36)</f>
        <v>2997270</v>
      </c>
      <c r="E32" s="106"/>
      <c r="F32" s="107">
        <f>SUM(E33:E36)</f>
        <v>2997270</v>
      </c>
    </row>
    <row r="33" spans="1:6" ht="24" customHeight="1">
      <c r="A33" s="105"/>
      <c r="B33" s="47" t="s">
        <v>314</v>
      </c>
      <c r="C33" s="106">
        <f>합계잔액시산표!A26</f>
        <v>2997270</v>
      </c>
      <c r="D33" s="107"/>
      <c r="E33" s="106">
        <v>2997270</v>
      </c>
      <c r="F33" s="107"/>
    </row>
    <row r="34" spans="1:6" ht="24" customHeight="1">
      <c r="A34" s="109"/>
      <c r="B34" s="47" t="s">
        <v>315</v>
      </c>
      <c r="C34" s="106">
        <f>합계잔액시산표!A27</f>
        <v>0</v>
      </c>
      <c r="D34" s="107"/>
      <c r="E34" s="106">
        <v>0</v>
      </c>
      <c r="F34" s="107"/>
    </row>
    <row r="35" spans="1:6" ht="24" customHeight="1">
      <c r="A35" s="109"/>
      <c r="B35" s="47" t="s">
        <v>316</v>
      </c>
      <c r="C35" s="106">
        <f>합계잔액시산표!A28</f>
        <v>0</v>
      </c>
      <c r="D35" s="107"/>
      <c r="E35" s="106">
        <v>0</v>
      </c>
      <c r="F35" s="107"/>
    </row>
    <row r="36" spans="1:6" ht="24" customHeight="1">
      <c r="A36" s="103"/>
      <c r="B36" s="47" t="s">
        <v>317</v>
      </c>
      <c r="C36" s="106">
        <f>합계잔액시산표!A29</f>
        <v>0</v>
      </c>
      <c r="D36" s="107"/>
      <c r="E36" s="106">
        <v>0</v>
      </c>
      <c r="F36" s="107"/>
    </row>
    <row r="37" spans="1:6" ht="24" customHeight="1">
      <c r="A37" s="108" t="s">
        <v>318</v>
      </c>
      <c r="B37" s="47" t="s">
        <v>742</v>
      </c>
      <c r="C37" s="106"/>
      <c r="D37" s="107">
        <f>D38+D48</f>
        <v>27568796407</v>
      </c>
      <c r="E37" s="106"/>
      <c r="F37" s="107">
        <f>F38+F48</f>
        <v>27205630577</v>
      </c>
    </row>
    <row r="38" spans="1:6" ht="24" customHeight="1">
      <c r="A38" s="416" t="s">
        <v>319</v>
      </c>
      <c r="B38" s="417" t="s">
        <v>742</v>
      </c>
      <c r="C38" s="418"/>
      <c r="D38" s="436">
        <f>SUM(C39:C47)</f>
        <v>27568796407</v>
      </c>
      <c r="E38" s="418"/>
      <c r="F38" s="436">
        <f>SUM(E39:E47)</f>
        <v>27205630577</v>
      </c>
    </row>
    <row r="39" spans="1:6" ht="24" customHeight="1">
      <c r="A39" s="441"/>
      <c r="B39" s="438" t="s">
        <v>320</v>
      </c>
      <c r="C39" s="439">
        <f>합계잔액시산표!A31</f>
        <v>9629500000</v>
      </c>
      <c r="D39" s="440"/>
      <c r="E39" s="439">
        <v>9715000000</v>
      </c>
      <c r="F39" s="440"/>
    </row>
    <row r="40" spans="1:6" ht="24" customHeight="1">
      <c r="A40" s="109"/>
      <c r="B40" s="47" t="s">
        <v>321</v>
      </c>
      <c r="C40" s="106">
        <f>합계잔액시산표!A32</f>
        <v>12943935247</v>
      </c>
      <c r="D40" s="107"/>
      <c r="E40" s="106">
        <v>12943935247</v>
      </c>
      <c r="F40" s="107"/>
    </row>
    <row r="41" spans="1:6" ht="24" customHeight="1">
      <c r="A41" s="109"/>
      <c r="B41" s="47" t="s">
        <v>322</v>
      </c>
      <c r="C41" s="106">
        <f>합계잔액시산표!A33</f>
        <v>3350509981</v>
      </c>
      <c r="D41" s="107"/>
      <c r="E41" s="106">
        <v>641214954</v>
      </c>
      <c r="F41" s="107"/>
    </row>
    <row r="42" spans="1:6" ht="24" customHeight="1">
      <c r="A42" s="109"/>
      <c r="B42" s="47" t="s">
        <v>324</v>
      </c>
      <c r="C42" s="106">
        <f>합계잔액시산표!A34</f>
        <v>331320580</v>
      </c>
      <c r="D42" s="107"/>
      <c r="E42" s="106">
        <v>215590270</v>
      </c>
      <c r="F42" s="107"/>
    </row>
    <row r="43" spans="1:6" ht="24" customHeight="1">
      <c r="A43" s="109"/>
      <c r="B43" s="47" t="s">
        <v>325</v>
      </c>
      <c r="C43" s="106">
        <f>합계잔액시산표!A35</f>
        <v>1106530135</v>
      </c>
      <c r="D43" s="107"/>
      <c r="E43" s="106">
        <v>1010544685</v>
      </c>
      <c r="F43" s="107"/>
    </row>
    <row r="44" spans="1:6" ht="24" customHeight="1">
      <c r="A44" s="109"/>
      <c r="B44" s="47" t="s">
        <v>326</v>
      </c>
      <c r="C44" s="106">
        <f>합계잔액시산표!A36</f>
        <v>20491000</v>
      </c>
      <c r="D44" s="107"/>
      <c r="E44" s="106">
        <v>20491000</v>
      </c>
      <c r="F44" s="107"/>
    </row>
    <row r="45" spans="1:6" ht="24" customHeight="1">
      <c r="A45" s="109" t="s">
        <v>742</v>
      </c>
      <c r="B45" s="47" t="s">
        <v>327</v>
      </c>
      <c r="C45" s="106">
        <f>합계잔액시산표!A37</f>
        <v>186509464</v>
      </c>
      <c r="D45" s="47"/>
      <c r="E45" s="106">
        <v>164979394</v>
      </c>
      <c r="F45" s="47"/>
    </row>
    <row r="46" spans="1:6" ht="24" customHeight="1">
      <c r="A46" s="109" t="s">
        <v>742</v>
      </c>
      <c r="B46" s="47" t="s">
        <v>328</v>
      </c>
      <c r="C46" s="106">
        <f>합계잔액시산표!A38</f>
        <v>0</v>
      </c>
      <c r="D46" s="47"/>
      <c r="E46" s="106">
        <v>0</v>
      </c>
      <c r="F46" s="47"/>
    </row>
    <row r="47" spans="1:6" ht="24" customHeight="1">
      <c r="A47" s="103" t="s">
        <v>742</v>
      </c>
      <c r="B47" s="47" t="s">
        <v>329</v>
      </c>
      <c r="C47" s="106">
        <f>합계잔액시산표!A39</f>
        <v>0</v>
      </c>
      <c r="D47" s="47"/>
      <c r="E47" s="106">
        <v>2493875027</v>
      </c>
      <c r="F47" s="47"/>
    </row>
    <row r="48" spans="1:6" ht="24" customHeight="1">
      <c r="A48" s="108" t="s">
        <v>330</v>
      </c>
      <c r="B48" s="47"/>
      <c r="C48" s="106"/>
      <c r="D48" s="107">
        <f>C49</f>
        <v>0</v>
      </c>
      <c r="E48" s="106"/>
      <c r="F48" s="107">
        <f>E49</f>
        <v>0</v>
      </c>
    </row>
    <row r="49" spans="1:6" ht="24" customHeight="1">
      <c r="A49" s="416"/>
      <c r="B49" s="417" t="s">
        <v>331</v>
      </c>
      <c r="C49" s="418">
        <v>0</v>
      </c>
      <c r="D49" s="417"/>
      <c r="E49" s="418">
        <f>'[2]대차대조표(자산)'!C48</f>
        <v>0</v>
      </c>
      <c r="F49" s="417"/>
    </row>
    <row r="50" spans="1:6" s="113" customFormat="1" ht="27" customHeight="1" thickBot="1">
      <c r="A50" s="660" t="s">
        <v>332</v>
      </c>
      <c r="B50" s="661"/>
      <c r="C50" s="111"/>
      <c r="D50" s="112">
        <f>D9+D21+D37</f>
        <v>31523199869</v>
      </c>
      <c r="E50" s="111" t="s">
        <v>742</v>
      </c>
      <c r="F50" s="112">
        <f>F9+F21+F37</f>
        <v>30985003038</v>
      </c>
    </row>
    <row r="51" ht="14.25" thickTop="1"/>
  </sheetData>
  <mergeCells count="11">
    <mergeCell ref="C7:D7"/>
    <mergeCell ref="A50:B50"/>
    <mergeCell ref="C6:D6"/>
    <mergeCell ref="E7:F7"/>
    <mergeCell ref="A7:A8"/>
    <mergeCell ref="B7:B8"/>
    <mergeCell ref="A1:F1"/>
    <mergeCell ref="A2:F2"/>
    <mergeCell ref="A3:F3"/>
    <mergeCell ref="A6:B6"/>
    <mergeCell ref="E6:F6"/>
  </mergeCells>
  <printOptions horizontalCentered="1"/>
  <pageMargins left="0.7480314960629921" right="0.5511811023622047" top="0.9055118110236221" bottom="0.9055118110236221" header="0.5118110236220472" footer="0.5118110236220472"/>
  <pageSetup firstPageNumber="17" useFirstPageNumber="1" horizontalDpi="300" verticalDpi="300" orientation="landscape" paperSize="9" r:id="rId1"/>
  <headerFooter alignWithMargins="0">
    <oddHeader>&amp;L&amp;"굴림체,보통"〔별지 제4호 서식〕</oddHeader>
    <oddFooter>&amp;C2009교비결산서&amp;R&amp;P페이지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F52"/>
  <sheetViews>
    <sheetView workbookViewId="0" topLeftCell="A1">
      <selection activeCell="C48" sqref="C48"/>
    </sheetView>
  </sheetViews>
  <sheetFormatPr defaultColWidth="8.88671875" defaultRowHeight="13.5"/>
  <cols>
    <col min="1" max="1" width="20.21484375" style="247" customWidth="1"/>
    <col min="2" max="2" width="22.5546875" style="247" customWidth="1"/>
    <col min="3" max="3" width="17.21484375" style="246" customWidth="1"/>
    <col min="4" max="4" width="17.88671875" style="246" customWidth="1"/>
    <col min="5" max="5" width="16.5546875" style="246" customWidth="1"/>
    <col min="6" max="6" width="18.4453125" style="246" customWidth="1"/>
    <col min="7" max="16384" width="8.88671875" style="247" customWidth="1"/>
  </cols>
  <sheetData>
    <row r="1" spans="1:5" ht="20.25">
      <c r="A1" s="670" t="s">
        <v>722</v>
      </c>
      <c r="B1" s="670"/>
      <c r="C1" s="245"/>
      <c r="D1" s="245"/>
      <c r="E1" s="245"/>
    </row>
    <row r="2" spans="1:5" ht="13.5">
      <c r="A2" s="29"/>
      <c r="B2" s="45"/>
      <c r="C2" s="248"/>
      <c r="D2" s="248"/>
      <c r="E2" s="249" t="s">
        <v>741</v>
      </c>
    </row>
    <row r="3" spans="1:6" ht="13.5">
      <c r="A3" s="29"/>
      <c r="B3" s="29"/>
      <c r="C3" s="248"/>
      <c r="D3" s="248"/>
      <c r="E3" s="248" t="s">
        <v>742</v>
      </c>
      <c r="F3" s="249" t="s">
        <v>288</v>
      </c>
    </row>
    <row r="4" spans="1:6" s="29" customFormat="1" ht="14.25">
      <c r="A4" s="654" t="s">
        <v>612</v>
      </c>
      <c r="B4" s="655"/>
      <c r="C4" s="671" t="s">
        <v>613</v>
      </c>
      <c r="D4" s="672"/>
      <c r="E4" s="673" t="s">
        <v>614</v>
      </c>
      <c r="F4" s="672"/>
    </row>
    <row r="5" spans="1:6" s="29" customFormat="1" ht="14.25">
      <c r="A5" s="658" t="s">
        <v>615</v>
      </c>
      <c r="B5" s="659" t="s">
        <v>616</v>
      </c>
      <c r="C5" s="674" t="s">
        <v>617</v>
      </c>
      <c r="D5" s="669"/>
      <c r="E5" s="668" t="s">
        <v>618</v>
      </c>
      <c r="F5" s="669"/>
    </row>
    <row r="6" spans="1:6" s="29" customFormat="1" ht="14.25">
      <c r="A6" s="666"/>
      <c r="B6" s="667"/>
      <c r="C6" s="445" t="str">
        <f>B5</f>
        <v>목</v>
      </c>
      <c r="D6" s="446" t="str">
        <f>A5</f>
        <v>관, 항</v>
      </c>
      <c r="E6" s="447" t="str">
        <f>B5</f>
        <v>목</v>
      </c>
      <c r="F6" s="446" t="str">
        <f>A5</f>
        <v>관, 항</v>
      </c>
    </row>
    <row r="7" spans="1:6" s="29" customFormat="1" ht="24" customHeight="1">
      <c r="A7" s="103" t="s">
        <v>333</v>
      </c>
      <c r="B7" s="223"/>
      <c r="C7" s="442"/>
      <c r="D7" s="443">
        <f>D8+D10+D15+D19</f>
        <v>2326975136</v>
      </c>
      <c r="E7" s="444"/>
      <c r="F7" s="443">
        <f>F8+F10+F15+F19</f>
        <v>2384299126</v>
      </c>
    </row>
    <row r="8" spans="1:6" s="29" customFormat="1" ht="24" customHeight="1">
      <c r="A8" s="108" t="s">
        <v>334</v>
      </c>
      <c r="B8" s="221" t="s">
        <v>742</v>
      </c>
      <c r="C8" s="250"/>
      <c r="D8" s="251">
        <f>C9</f>
        <v>0</v>
      </c>
      <c r="E8" s="252"/>
      <c r="F8" s="251">
        <f>E9</f>
        <v>0</v>
      </c>
    </row>
    <row r="9" spans="1:6" s="29" customFormat="1" ht="24" customHeight="1">
      <c r="A9" s="108"/>
      <c r="B9" s="221" t="s">
        <v>335</v>
      </c>
      <c r="C9" s="250">
        <f>합계잔액시산표!F43</f>
        <v>0</v>
      </c>
      <c r="D9" s="251"/>
      <c r="E9" s="252"/>
      <c r="F9" s="251"/>
    </row>
    <row r="10" spans="1:6" s="29" customFormat="1" ht="24" customHeight="1">
      <c r="A10" s="108" t="s">
        <v>337</v>
      </c>
      <c r="B10" s="221" t="s">
        <v>336</v>
      </c>
      <c r="C10" s="250"/>
      <c r="D10" s="251">
        <f>SUM(C11:C14)</f>
        <v>6402136</v>
      </c>
      <c r="E10" s="252"/>
      <c r="F10" s="251">
        <f>SUM(E11:E14)</f>
        <v>14467126</v>
      </c>
    </row>
    <row r="11" spans="1:6" s="29" customFormat="1" ht="24" customHeight="1">
      <c r="A11" s="105"/>
      <c r="B11" s="221" t="s">
        <v>338</v>
      </c>
      <c r="C11" s="250">
        <f>합계잔액시산표!F44</f>
        <v>5366001</v>
      </c>
      <c r="D11" s="251"/>
      <c r="E11" s="252">
        <v>5302181</v>
      </c>
      <c r="F11" s="251"/>
    </row>
    <row r="12" spans="1:6" s="29" customFormat="1" ht="24" customHeight="1">
      <c r="A12" s="109"/>
      <c r="B12" s="221" t="s">
        <v>339</v>
      </c>
      <c r="C12" s="250">
        <f>합계잔액시산표!F45</f>
        <v>663080</v>
      </c>
      <c r="D12" s="251"/>
      <c r="E12" s="252">
        <v>8791890</v>
      </c>
      <c r="F12" s="251"/>
    </row>
    <row r="13" spans="1:6" s="29" customFormat="1" ht="24" customHeight="1">
      <c r="A13" s="109"/>
      <c r="B13" s="221" t="s">
        <v>340</v>
      </c>
      <c r="C13" s="250">
        <f>합계잔액시산표!F46</f>
        <v>0</v>
      </c>
      <c r="D13" s="251"/>
      <c r="E13" s="252">
        <v>0</v>
      </c>
      <c r="F13" s="251"/>
    </row>
    <row r="14" spans="1:6" s="29" customFormat="1" ht="24" customHeight="1">
      <c r="A14" s="103"/>
      <c r="B14" s="221" t="s">
        <v>341</v>
      </c>
      <c r="C14" s="250">
        <f>합계잔액시산표!F47</f>
        <v>373055</v>
      </c>
      <c r="D14" s="251"/>
      <c r="E14" s="252">
        <v>373055</v>
      </c>
      <c r="F14" s="251"/>
    </row>
    <row r="15" spans="1:6" s="29" customFormat="1" ht="24" customHeight="1">
      <c r="A15" s="108" t="s">
        <v>342</v>
      </c>
      <c r="B15" s="221" t="s">
        <v>742</v>
      </c>
      <c r="C15" s="250"/>
      <c r="D15" s="251">
        <f>SUM(C16:C18)</f>
        <v>2320573000</v>
      </c>
      <c r="E15" s="252"/>
      <c r="F15" s="251">
        <f>SUM(E16:E18)</f>
        <v>2369832000</v>
      </c>
    </row>
    <row r="16" spans="1:6" s="29" customFormat="1" ht="24" customHeight="1">
      <c r="A16" s="105"/>
      <c r="B16" s="221" t="s">
        <v>343</v>
      </c>
      <c r="C16" s="250">
        <f>합계잔액시산표!F48</f>
        <v>2320573000</v>
      </c>
      <c r="D16" s="251"/>
      <c r="E16" s="252">
        <v>2369832000</v>
      </c>
      <c r="F16" s="251"/>
    </row>
    <row r="17" spans="1:6" s="29" customFormat="1" ht="24" customHeight="1">
      <c r="A17" s="109"/>
      <c r="B17" s="221" t="s">
        <v>344</v>
      </c>
      <c r="C17" s="250">
        <f>합계잔액시산표!F49</f>
        <v>0</v>
      </c>
      <c r="D17" s="251"/>
      <c r="E17" s="252">
        <v>0</v>
      </c>
      <c r="F17" s="251"/>
    </row>
    <row r="18" spans="1:6" s="29" customFormat="1" ht="24" customHeight="1">
      <c r="A18" s="103"/>
      <c r="B18" s="221" t="s">
        <v>345</v>
      </c>
      <c r="C18" s="483">
        <f>합계잔액시산표!F50</f>
        <v>0</v>
      </c>
      <c r="D18" s="502"/>
      <c r="E18" s="252">
        <v>0</v>
      </c>
      <c r="F18" s="251"/>
    </row>
    <row r="19" spans="1:6" s="29" customFormat="1" ht="24" customHeight="1">
      <c r="A19" s="108" t="s">
        <v>346</v>
      </c>
      <c r="B19" s="221" t="s">
        <v>742</v>
      </c>
      <c r="C19" s="250"/>
      <c r="D19" s="251">
        <f>SUM(C20:C23)</f>
        <v>0</v>
      </c>
      <c r="E19" s="252"/>
      <c r="F19" s="251">
        <f>SUM(E20:E23)</f>
        <v>0</v>
      </c>
    </row>
    <row r="20" spans="1:6" s="29" customFormat="1" ht="24" customHeight="1">
      <c r="A20" s="105" t="s">
        <v>742</v>
      </c>
      <c r="B20" s="221" t="s">
        <v>347</v>
      </c>
      <c r="C20" s="250">
        <f>합계잔액시산표!F51</f>
        <v>0</v>
      </c>
      <c r="D20" s="251"/>
      <c r="E20" s="252">
        <v>0</v>
      </c>
      <c r="F20" s="251"/>
    </row>
    <row r="21" spans="1:6" s="29" customFormat="1" ht="24" customHeight="1">
      <c r="A21" s="109" t="s">
        <v>742</v>
      </c>
      <c r="B21" s="327" t="s">
        <v>348</v>
      </c>
      <c r="C21" s="450">
        <f>합계잔액시산표!F52</f>
        <v>0</v>
      </c>
      <c r="D21" s="451"/>
      <c r="E21" s="484">
        <v>0</v>
      </c>
      <c r="F21" s="451"/>
    </row>
    <row r="22" spans="1:6" s="29" customFormat="1" ht="24" customHeight="1">
      <c r="A22" s="441"/>
      <c r="B22" s="219" t="s">
        <v>349</v>
      </c>
      <c r="C22" s="448">
        <f>합계잔액시산표!F53</f>
        <v>0</v>
      </c>
      <c r="D22" s="449"/>
      <c r="E22" s="485">
        <v>0</v>
      </c>
      <c r="F22" s="449"/>
    </row>
    <row r="23" spans="1:6" s="29" customFormat="1" ht="24" customHeight="1">
      <c r="A23" s="103"/>
      <c r="B23" s="221" t="s">
        <v>350</v>
      </c>
      <c r="C23" s="483">
        <f>합계잔액시산표!F54</f>
        <v>0</v>
      </c>
      <c r="D23" s="251"/>
      <c r="E23" s="252">
        <v>0</v>
      </c>
      <c r="F23" s="251"/>
    </row>
    <row r="24" spans="1:6" s="29" customFormat="1" ht="24" customHeight="1">
      <c r="A24" s="108" t="s">
        <v>351</v>
      </c>
      <c r="B24" s="221" t="s">
        <v>742</v>
      </c>
      <c r="C24" s="442"/>
      <c r="D24" s="251">
        <f>D25+D29</f>
        <v>149795147</v>
      </c>
      <c r="E24" s="252"/>
      <c r="F24" s="251">
        <f>F25+F29</f>
        <v>150476113</v>
      </c>
    </row>
    <row r="25" spans="1:6" s="29" customFormat="1" ht="24" customHeight="1">
      <c r="A25" s="108" t="s">
        <v>352</v>
      </c>
      <c r="B25" s="47"/>
      <c r="C25" s="250"/>
      <c r="D25" s="251">
        <f>SUM(C26:C28)</f>
        <v>0</v>
      </c>
      <c r="E25" s="251">
        <f>SUM(D26:D28)</f>
        <v>0</v>
      </c>
      <c r="F25" s="251">
        <f>SUM(E26:E28)</f>
        <v>0</v>
      </c>
    </row>
    <row r="26" spans="1:6" s="29" customFormat="1" ht="24" customHeight="1">
      <c r="A26" s="105"/>
      <c r="B26" s="221" t="s">
        <v>353</v>
      </c>
      <c r="C26" s="250">
        <f>합계잔액시산표!F56</f>
        <v>0</v>
      </c>
      <c r="D26" s="251"/>
      <c r="E26" s="252">
        <v>0</v>
      </c>
      <c r="F26" s="251"/>
    </row>
    <row r="27" spans="1:6" s="29" customFormat="1" ht="24" customHeight="1">
      <c r="A27" s="109"/>
      <c r="B27" s="221" t="s">
        <v>354</v>
      </c>
      <c r="C27" s="250">
        <f>합계잔액시산표!F57</f>
        <v>0</v>
      </c>
      <c r="D27" s="251"/>
      <c r="E27" s="252">
        <v>0</v>
      </c>
      <c r="F27" s="251"/>
    </row>
    <row r="28" spans="1:6" s="29" customFormat="1" ht="24" customHeight="1">
      <c r="A28" s="103"/>
      <c r="B28" s="221" t="s">
        <v>355</v>
      </c>
      <c r="C28" s="250">
        <f>합계잔액시산표!F58</f>
        <v>0</v>
      </c>
      <c r="D28" s="251"/>
      <c r="E28" s="252">
        <v>0</v>
      </c>
      <c r="F28" s="251"/>
    </row>
    <row r="29" spans="1:6" s="29" customFormat="1" ht="24" customHeight="1">
      <c r="A29" s="108" t="s">
        <v>356</v>
      </c>
      <c r="B29" s="221" t="s">
        <v>742</v>
      </c>
      <c r="C29" s="250"/>
      <c r="D29" s="251">
        <f>SUM(C30:C34)</f>
        <v>149795147</v>
      </c>
      <c r="E29" s="252"/>
      <c r="F29" s="251">
        <f>SUM(E30:E34)</f>
        <v>150476113</v>
      </c>
    </row>
    <row r="30" spans="1:6" s="29" customFormat="1" ht="24" customHeight="1">
      <c r="A30" s="105" t="s">
        <v>742</v>
      </c>
      <c r="B30" s="221" t="s">
        <v>357</v>
      </c>
      <c r="C30" s="250">
        <f>합계잔액시산표!F59</f>
        <v>80000000</v>
      </c>
      <c r="D30" s="251"/>
      <c r="E30" s="252">
        <v>80000000</v>
      </c>
      <c r="F30" s="251"/>
    </row>
    <row r="31" spans="1:6" s="29" customFormat="1" ht="24" customHeight="1">
      <c r="A31" s="109" t="s">
        <v>742</v>
      </c>
      <c r="B31" s="221" t="s">
        <v>358</v>
      </c>
      <c r="C31" s="250">
        <f>합계잔액시산표!F60</f>
        <v>0</v>
      </c>
      <c r="D31" s="251"/>
      <c r="E31" s="252">
        <v>0</v>
      </c>
      <c r="F31" s="251"/>
    </row>
    <row r="32" spans="1:6" s="29" customFormat="1" ht="24" customHeight="1">
      <c r="A32" s="109"/>
      <c r="B32" s="23" t="s">
        <v>949</v>
      </c>
      <c r="C32" s="250">
        <f>합계잔액시산표!F61</f>
        <v>0</v>
      </c>
      <c r="D32" s="251"/>
      <c r="E32" s="252">
        <v>0</v>
      </c>
      <c r="F32" s="251"/>
    </row>
    <row r="33" spans="1:6" s="29" customFormat="1" ht="24" customHeight="1">
      <c r="A33" s="109"/>
      <c r="B33" s="221" t="s">
        <v>182</v>
      </c>
      <c r="C33" s="250">
        <f>합계잔액시산표!F62</f>
        <v>69795147</v>
      </c>
      <c r="D33" s="251"/>
      <c r="E33" s="252">
        <v>70476113</v>
      </c>
      <c r="F33" s="251"/>
    </row>
    <row r="34" spans="1:6" s="29" customFormat="1" ht="24" customHeight="1">
      <c r="A34" s="103"/>
      <c r="B34" s="221" t="s">
        <v>359</v>
      </c>
      <c r="C34" s="250">
        <f>합계잔액시산표!F63</f>
        <v>0</v>
      </c>
      <c r="D34" s="251"/>
      <c r="E34" s="252"/>
      <c r="F34" s="251"/>
    </row>
    <row r="35" spans="1:6" s="29" customFormat="1" ht="24" customHeight="1">
      <c r="A35" s="108" t="s">
        <v>360</v>
      </c>
      <c r="B35" s="221" t="s">
        <v>742</v>
      </c>
      <c r="C35" s="250"/>
      <c r="D35" s="251">
        <f>D36+D39+D46</f>
        <v>29046429586</v>
      </c>
      <c r="E35" s="252"/>
      <c r="F35" s="251">
        <f>F36+F39+F46</f>
        <v>28450227799</v>
      </c>
    </row>
    <row r="36" spans="1:6" s="29" customFormat="1" ht="24" customHeight="1">
      <c r="A36" s="108" t="s">
        <v>361</v>
      </c>
      <c r="B36" s="221" t="s">
        <v>742</v>
      </c>
      <c r="C36" s="250"/>
      <c r="D36" s="251">
        <f>SUM(C37:C38)</f>
        <v>27568796407</v>
      </c>
      <c r="E36" s="252">
        <f>'[2]대차대조표(부채,기본금)'!C35</f>
        <v>0</v>
      </c>
      <c r="F36" s="251">
        <f>SUM(E37:E38)</f>
        <v>27205630577</v>
      </c>
    </row>
    <row r="37" spans="1:6" s="29" customFormat="1" ht="24" customHeight="1">
      <c r="A37" s="105"/>
      <c r="B37" s="221" t="s">
        <v>362</v>
      </c>
      <c r="C37" s="250">
        <v>25923945228</v>
      </c>
      <c r="D37" s="251"/>
      <c r="E37" s="252">
        <v>25794025228</v>
      </c>
      <c r="F37" s="251"/>
    </row>
    <row r="38" spans="1:6" s="29" customFormat="1" ht="24" customHeight="1">
      <c r="A38" s="215"/>
      <c r="B38" s="327" t="s">
        <v>363</v>
      </c>
      <c r="C38" s="450">
        <v>1644851179</v>
      </c>
      <c r="D38" s="451"/>
      <c r="E38" s="450">
        <v>1411605349</v>
      </c>
      <c r="F38" s="451"/>
    </row>
    <row r="39" spans="1:6" s="29" customFormat="1" ht="24" customHeight="1">
      <c r="A39" s="437" t="s">
        <v>364</v>
      </c>
      <c r="B39" s="219" t="s">
        <v>741</v>
      </c>
      <c r="C39" s="448"/>
      <c r="D39" s="449">
        <f>SUM(C40:C45)</f>
        <v>0</v>
      </c>
      <c r="E39" s="452"/>
      <c r="F39" s="449">
        <f>SUM(E40:E45)</f>
        <v>0</v>
      </c>
    </row>
    <row r="40" spans="1:6" s="29" customFormat="1" ht="24" customHeight="1">
      <c r="A40" s="105"/>
      <c r="B40" s="221" t="s">
        <v>365</v>
      </c>
      <c r="C40" s="250">
        <f>합계잔액시산표!F68</f>
        <v>0</v>
      </c>
      <c r="D40" s="251"/>
      <c r="E40" s="252">
        <v>0</v>
      </c>
      <c r="F40" s="251"/>
    </row>
    <row r="41" spans="1:6" s="29" customFormat="1" ht="24" customHeight="1">
      <c r="A41" s="109"/>
      <c r="B41" s="221" t="s">
        <v>366</v>
      </c>
      <c r="C41" s="250">
        <f>합계잔액시산표!F69</f>
        <v>0</v>
      </c>
      <c r="D41" s="251"/>
      <c r="E41" s="252">
        <v>0</v>
      </c>
      <c r="F41" s="251"/>
    </row>
    <row r="42" spans="1:6" s="29" customFormat="1" ht="24" customHeight="1">
      <c r="A42" s="109"/>
      <c r="B42" s="221" t="s">
        <v>367</v>
      </c>
      <c r="C42" s="250">
        <f>합계잔액시산표!F70</f>
        <v>0</v>
      </c>
      <c r="D42" s="251"/>
      <c r="E42" s="252">
        <v>0</v>
      </c>
      <c r="F42" s="251"/>
    </row>
    <row r="43" spans="1:6" s="29" customFormat="1" ht="24" customHeight="1">
      <c r="A43" s="109"/>
      <c r="B43" s="221" t="s">
        <v>368</v>
      </c>
      <c r="C43" s="250">
        <f>합계잔액시산표!F71</f>
        <v>0</v>
      </c>
      <c r="D43" s="251"/>
      <c r="E43" s="252">
        <v>0</v>
      </c>
      <c r="F43" s="251"/>
    </row>
    <row r="44" spans="1:6" s="29" customFormat="1" ht="24" customHeight="1">
      <c r="A44" s="109"/>
      <c r="B44" s="221" t="s">
        <v>369</v>
      </c>
      <c r="C44" s="250">
        <f>합계잔액시산표!F72</f>
        <v>0</v>
      </c>
      <c r="D44" s="251"/>
      <c r="E44" s="252">
        <v>0</v>
      </c>
      <c r="F44" s="251"/>
    </row>
    <row r="45" spans="1:6" s="29" customFormat="1" ht="24" customHeight="1">
      <c r="A45" s="103"/>
      <c r="B45" s="221" t="s">
        <v>370</v>
      </c>
      <c r="C45" s="250">
        <f>합계잔액시산표!F73</f>
        <v>0</v>
      </c>
      <c r="D45" s="251"/>
      <c r="E45" s="252">
        <v>0</v>
      </c>
      <c r="F45" s="251"/>
    </row>
    <row r="46" spans="1:6" s="29" customFormat="1" ht="24" customHeight="1">
      <c r="A46" s="108" t="s">
        <v>371</v>
      </c>
      <c r="B46" s="221" t="s">
        <v>742</v>
      </c>
      <c r="C46" s="372"/>
      <c r="D46" s="373">
        <f>SUM(C47:C48)</f>
        <v>1477633179</v>
      </c>
      <c r="E46" s="374"/>
      <c r="F46" s="373">
        <f>SUM(E47:E48)</f>
        <v>1244597222</v>
      </c>
    </row>
    <row r="47" spans="1:6" s="29" customFormat="1" ht="24" customHeight="1">
      <c r="A47" s="105"/>
      <c r="B47" s="221" t="s">
        <v>727</v>
      </c>
      <c r="C47" s="372">
        <f>F46</f>
        <v>1244597222</v>
      </c>
      <c r="D47" s="373"/>
      <c r="E47" s="374">
        <v>2006193772</v>
      </c>
      <c r="F47" s="373"/>
    </row>
    <row r="48" spans="1:6" s="29" customFormat="1" ht="24" customHeight="1">
      <c r="A48" s="215"/>
      <c r="B48" s="327" t="s">
        <v>144</v>
      </c>
      <c r="C48" s="419">
        <f>'운영계산서(지출)'!D94</f>
        <v>233035957</v>
      </c>
      <c r="D48" s="420"/>
      <c r="E48" s="374">
        <v>-761596550</v>
      </c>
      <c r="F48" s="420"/>
    </row>
    <row r="49" spans="1:6" s="113" customFormat="1" ht="27" customHeight="1" thickBot="1">
      <c r="A49" s="660" t="s">
        <v>372</v>
      </c>
      <c r="B49" s="661"/>
      <c r="C49" s="253"/>
      <c r="D49" s="254">
        <f>D7+D24+D35</f>
        <v>31523199869</v>
      </c>
      <c r="E49" s="255" t="s">
        <v>741</v>
      </c>
      <c r="F49" s="254">
        <f>F7+F24+F35</f>
        <v>30985003038</v>
      </c>
    </row>
    <row r="50" spans="1:6" s="113" customFormat="1" ht="14.25" customHeight="1" thickTop="1">
      <c r="A50" s="256"/>
      <c r="B50" s="256"/>
      <c r="C50" s="257"/>
      <c r="D50" s="257"/>
      <c r="E50" s="257"/>
      <c r="F50" s="257" t="s">
        <v>742</v>
      </c>
    </row>
    <row r="51" spans="3:6" s="29" customFormat="1" ht="15.75" customHeight="1">
      <c r="C51" s="248"/>
      <c r="D51" s="248"/>
      <c r="E51" s="248"/>
      <c r="F51" s="248"/>
    </row>
    <row r="52" ht="13.5">
      <c r="A52" s="29"/>
    </row>
  </sheetData>
  <mergeCells count="9">
    <mergeCell ref="E5:F5"/>
    <mergeCell ref="A49:B49"/>
    <mergeCell ref="A1:B1"/>
    <mergeCell ref="A4:B4"/>
    <mergeCell ref="C4:D4"/>
    <mergeCell ref="E4:F4"/>
    <mergeCell ref="A5:A6"/>
    <mergeCell ref="B5:B6"/>
    <mergeCell ref="C5:D5"/>
  </mergeCells>
  <printOptions horizontalCentered="1"/>
  <pageMargins left="0.7480314960629921" right="0.5511811023622047" top="0.9055118110236221" bottom="0.9055118110236221" header="0.5118110236220472" footer="0.5118110236220472"/>
  <pageSetup firstPageNumber="20" useFirstPageNumber="1" horizontalDpi="600" verticalDpi="600" orientation="landscape" paperSize="9" r:id="rId1"/>
  <headerFooter alignWithMargins="0">
    <oddHeader>&amp;L&amp;"굴림체,보통"〔별지 제4호 서식〕</oddHeader>
    <oddFooter>&amp;C2009교비결산서&amp;R&amp;P페이지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4"/>
  <dimension ref="A1:L18"/>
  <sheetViews>
    <sheetView zoomScaleSheetLayoutView="50" workbookViewId="0" topLeftCell="A1">
      <selection activeCell="D15" sqref="D15"/>
    </sheetView>
  </sheetViews>
  <sheetFormatPr defaultColWidth="8.88671875" defaultRowHeight="43.5" customHeight="1"/>
  <cols>
    <col min="1" max="16384" width="8.88671875" style="1" customWidth="1"/>
  </cols>
  <sheetData>
    <row r="1" spans="2:12" ht="43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4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4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43.5" customHeight="1">
      <c r="A5" s="617" t="s">
        <v>716</v>
      </c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617"/>
    </row>
    <row r="6" spans="1:12" ht="43.5" customHeight="1">
      <c r="A6" s="617" t="s">
        <v>717</v>
      </c>
      <c r="B6" s="617"/>
      <c r="C6" s="617"/>
      <c r="D6" s="617"/>
      <c r="E6" s="617"/>
      <c r="F6" s="617"/>
      <c r="G6" s="617"/>
      <c r="H6" s="617"/>
      <c r="I6" s="617"/>
      <c r="J6" s="617"/>
      <c r="K6" s="617"/>
      <c r="L6" s="617"/>
    </row>
    <row r="7" spans="1:12" ht="4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4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4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4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8" spans="2:3" ht="43.5" customHeight="1">
      <c r="B18" s="503"/>
      <c r="C18" s="503"/>
    </row>
  </sheetData>
  <mergeCells count="2">
    <mergeCell ref="A5:L5"/>
    <mergeCell ref="A6:L6"/>
  </mergeCells>
  <printOptions/>
  <pageMargins left="1.27" right="0.75" top="1" bottom="1" header="0.5" footer="0.5"/>
  <pageSetup firstPageNumber="29" useFirstPageNumber="1" horizontalDpi="600" verticalDpi="600" orientation="landscape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0"/>
  <dimension ref="A1:H287"/>
  <sheetViews>
    <sheetView zoomScaleSheetLayoutView="100" workbookViewId="0" topLeftCell="A1">
      <selection activeCell="A3" sqref="A3:F3"/>
    </sheetView>
  </sheetViews>
  <sheetFormatPr defaultColWidth="8.88671875" defaultRowHeight="13.5"/>
  <cols>
    <col min="1" max="1" width="22.6640625" style="29" customWidth="1"/>
    <col min="2" max="2" width="21.10546875" style="29" customWidth="1"/>
    <col min="3" max="3" width="16.4453125" style="29" customWidth="1"/>
    <col min="4" max="4" width="17.4453125" style="268" customWidth="1"/>
    <col min="5" max="5" width="16.6640625" style="268" customWidth="1"/>
    <col min="6" max="6" width="17.5546875" style="269" customWidth="1"/>
    <col min="7" max="7" width="18.3359375" style="29" customWidth="1"/>
    <col min="8" max="16384" width="8.88671875" style="29" customWidth="1"/>
  </cols>
  <sheetData>
    <row r="1" spans="1:7" ht="33.75" customHeight="1">
      <c r="A1" s="595" t="s">
        <v>1087</v>
      </c>
      <c r="B1" s="595"/>
      <c r="C1" s="595"/>
      <c r="D1" s="595"/>
      <c r="E1" s="595"/>
      <c r="F1" s="595"/>
      <c r="G1" s="258"/>
    </row>
    <row r="2" spans="1:8" ht="13.5" customHeight="1">
      <c r="A2" s="653" t="s">
        <v>1192</v>
      </c>
      <c r="B2" s="653"/>
      <c r="C2" s="653"/>
      <c r="D2" s="653"/>
      <c r="E2" s="653"/>
      <c r="F2" s="653"/>
      <c r="H2" s="30"/>
    </row>
    <row r="3" spans="1:8" ht="13.5">
      <c r="A3" s="653" t="s">
        <v>1195</v>
      </c>
      <c r="B3" s="653"/>
      <c r="C3" s="653"/>
      <c r="D3" s="653"/>
      <c r="E3" s="653"/>
      <c r="F3" s="653"/>
      <c r="H3" s="30"/>
    </row>
    <row r="4" spans="1:8" ht="24" customHeight="1">
      <c r="A4" s="670" t="s">
        <v>1088</v>
      </c>
      <c r="B4" s="670"/>
      <c r="D4" s="29"/>
      <c r="E4" s="29"/>
      <c r="F4" s="29"/>
      <c r="H4" s="30"/>
    </row>
    <row r="5" spans="4:8" ht="13.5">
      <c r="D5" s="29"/>
      <c r="E5" s="29"/>
      <c r="F5" s="31" t="s">
        <v>1089</v>
      </c>
      <c r="H5" s="30"/>
    </row>
    <row r="6" spans="1:6" s="72" customFormat="1" ht="14.25" customHeight="1">
      <c r="A6" s="654" t="s">
        <v>1090</v>
      </c>
      <c r="B6" s="655"/>
      <c r="C6" s="654" t="s">
        <v>1091</v>
      </c>
      <c r="D6" s="655"/>
      <c r="E6" s="656" t="s">
        <v>1092</v>
      </c>
      <c r="F6" s="657"/>
    </row>
    <row r="7" spans="1:6" s="72" customFormat="1" ht="14.25" customHeight="1">
      <c r="A7" s="658" t="s">
        <v>1093</v>
      </c>
      <c r="B7" s="659" t="s">
        <v>1094</v>
      </c>
      <c r="C7" s="658" t="s">
        <v>1095</v>
      </c>
      <c r="D7" s="659"/>
      <c r="E7" s="664" t="s">
        <v>1096</v>
      </c>
      <c r="F7" s="665"/>
    </row>
    <row r="8" spans="1:6" s="72" customFormat="1" ht="14.25" customHeight="1">
      <c r="A8" s="666"/>
      <c r="B8" s="667"/>
      <c r="C8" s="412" t="str">
        <f>B7</f>
        <v>목</v>
      </c>
      <c r="D8" s="425" t="str">
        <f>A7</f>
        <v>관, 항</v>
      </c>
      <c r="E8" s="426" t="str">
        <f>B7</f>
        <v>목</v>
      </c>
      <c r="F8" s="427" t="str">
        <f>A7</f>
        <v>관, 항</v>
      </c>
    </row>
    <row r="9" spans="1:6" ht="24" customHeight="1">
      <c r="A9" s="103" t="s">
        <v>1097</v>
      </c>
      <c r="B9" s="223"/>
      <c r="C9" s="104"/>
      <c r="D9" s="259">
        <f>D10+D14</f>
        <v>4996121070</v>
      </c>
      <c r="E9" s="104"/>
      <c r="F9" s="259">
        <f>F10+F14</f>
        <v>5257691970</v>
      </c>
    </row>
    <row r="10" spans="1:6" ht="24" customHeight="1">
      <c r="A10" s="108" t="s">
        <v>1098</v>
      </c>
      <c r="B10" s="221"/>
      <c r="C10" s="106"/>
      <c r="D10" s="421">
        <f>SUM(C11:C13)</f>
        <v>4996121070</v>
      </c>
      <c r="E10" s="106"/>
      <c r="F10" s="421">
        <f>SUM(E11:E13)</f>
        <v>5257691970</v>
      </c>
    </row>
    <row r="11" spans="1:6" ht="24" customHeight="1">
      <c r="A11" s="105"/>
      <c r="B11" s="221" t="s">
        <v>1099</v>
      </c>
      <c r="C11" s="106">
        <v>275849000</v>
      </c>
      <c r="D11" s="421"/>
      <c r="E11" s="106">
        <v>315157000</v>
      </c>
      <c r="F11" s="421"/>
    </row>
    <row r="12" spans="1:6" ht="24" customHeight="1">
      <c r="A12" s="109"/>
      <c r="B12" s="221" t="s">
        <v>1100</v>
      </c>
      <c r="C12" s="106">
        <v>4720272070</v>
      </c>
      <c r="D12" s="421"/>
      <c r="E12" s="106">
        <v>4942534970</v>
      </c>
      <c r="F12" s="421"/>
    </row>
    <row r="13" spans="1:6" ht="24" customHeight="1">
      <c r="A13" s="103"/>
      <c r="B13" s="221" t="s">
        <v>1101</v>
      </c>
      <c r="C13" s="106">
        <v>0</v>
      </c>
      <c r="D13" s="421"/>
      <c r="E13" s="106">
        <v>0</v>
      </c>
      <c r="F13" s="421"/>
    </row>
    <row r="14" spans="1:6" ht="24" customHeight="1">
      <c r="A14" s="108" t="s">
        <v>1102</v>
      </c>
      <c r="B14" s="221"/>
      <c r="C14" s="106"/>
      <c r="D14" s="421">
        <f>C15</f>
        <v>0</v>
      </c>
      <c r="E14" s="106"/>
      <c r="F14" s="421">
        <f>E15</f>
        <v>0</v>
      </c>
    </row>
    <row r="15" spans="1:6" ht="24" customHeight="1">
      <c r="A15" s="108"/>
      <c r="B15" s="221" t="s">
        <v>1103</v>
      </c>
      <c r="C15" s="106">
        <v>0</v>
      </c>
      <c r="D15" s="421"/>
      <c r="E15" s="106">
        <v>0</v>
      </c>
      <c r="F15" s="421"/>
    </row>
    <row r="16" spans="1:6" ht="24" customHeight="1">
      <c r="A16" s="108" t="s">
        <v>1104</v>
      </c>
      <c r="B16" s="221"/>
      <c r="C16" s="106"/>
      <c r="D16" s="421">
        <f>D17+D23+D29</f>
        <v>225626866</v>
      </c>
      <c r="E16" s="106"/>
      <c r="F16" s="421">
        <f>F17+F23+F29</f>
        <v>96229820</v>
      </c>
    </row>
    <row r="17" spans="1:6" ht="24" customHeight="1">
      <c r="A17" s="108" t="s">
        <v>1105</v>
      </c>
      <c r="B17" s="221"/>
      <c r="C17" s="106"/>
      <c r="D17" s="421">
        <f>SUM(C18:C22)</f>
        <v>0</v>
      </c>
      <c r="E17" s="106"/>
      <c r="F17" s="421">
        <f>SUM(E18:E22)</f>
        <v>0</v>
      </c>
    </row>
    <row r="18" spans="1:6" ht="24" customHeight="1">
      <c r="A18" s="675"/>
      <c r="B18" s="221" t="s">
        <v>1106</v>
      </c>
      <c r="C18" s="106">
        <v>0</v>
      </c>
      <c r="D18" s="421"/>
      <c r="E18" s="106">
        <v>0</v>
      </c>
      <c r="F18" s="421"/>
    </row>
    <row r="19" spans="1:6" ht="24" customHeight="1">
      <c r="A19" s="676"/>
      <c r="B19" s="221" t="s">
        <v>1107</v>
      </c>
      <c r="C19" s="106">
        <v>0</v>
      </c>
      <c r="D19" s="107"/>
      <c r="E19" s="106">
        <v>0</v>
      </c>
      <c r="F19" s="107"/>
    </row>
    <row r="20" spans="1:6" ht="24" customHeight="1">
      <c r="A20" s="676"/>
      <c r="B20" s="327" t="s">
        <v>1108</v>
      </c>
      <c r="C20" s="418">
        <v>0</v>
      </c>
      <c r="D20" s="436"/>
      <c r="E20" s="418">
        <v>0</v>
      </c>
      <c r="F20" s="436"/>
    </row>
    <row r="21" spans="1:6" ht="24" customHeight="1">
      <c r="A21" s="676"/>
      <c r="B21" s="223" t="s">
        <v>1109</v>
      </c>
      <c r="C21" s="104">
        <v>0</v>
      </c>
      <c r="D21" s="435"/>
      <c r="E21" s="104">
        <v>0</v>
      </c>
      <c r="F21" s="435"/>
    </row>
    <row r="22" spans="1:6" ht="24" customHeight="1">
      <c r="A22" s="677"/>
      <c r="B22" s="221" t="s">
        <v>1110</v>
      </c>
      <c r="C22" s="104">
        <v>0</v>
      </c>
      <c r="D22" s="421"/>
      <c r="E22" s="104">
        <v>0</v>
      </c>
      <c r="F22" s="421"/>
    </row>
    <row r="23" spans="1:6" ht="24" customHeight="1">
      <c r="A23" s="108" t="s">
        <v>1111</v>
      </c>
      <c r="B23" s="221"/>
      <c r="C23" s="106"/>
      <c r="D23" s="421">
        <f>SUM(C24:C28)</f>
        <v>7157040</v>
      </c>
      <c r="E23" s="106"/>
      <c r="F23" s="421">
        <f>SUM(E24:E28)</f>
        <v>11088320</v>
      </c>
    </row>
    <row r="24" spans="1:6" ht="24" customHeight="1">
      <c r="A24" s="109"/>
      <c r="B24" s="223" t="s">
        <v>1112</v>
      </c>
      <c r="C24" s="104">
        <v>2000000</v>
      </c>
      <c r="D24" s="259"/>
      <c r="E24" s="104">
        <v>2000000</v>
      </c>
      <c r="F24" s="259"/>
    </row>
    <row r="25" spans="1:6" ht="24" customHeight="1">
      <c r="A25" s="109"/>
      <c r="B25" s="221" t="s">
        <v>1113</v>
      </c>
      <c r="C25" s="104">
        <v>5157040</v>
      </c>
      <c r="D25" s="421"/>
      <c r="E25" s="104">
        <v>9088320</v>
      </c>
      <c r="F25" s="421"/>
    </row>
    <row r="26" spans="1:6" ht="24" customHeight="1">
      <c r="A26" s="109"/>
      <c r="B26" s="221" t="s">
        <v>1114</v>
      </c>
      <c r="C26" s="104">
        <v>0</v>
      </c>
      <c r="D26" s="421"/>
      <c r="E26" s="104">
        <v>0</v>
      </c>
      <c r="F26" s="421"/>
    </row>
    <row r="27" spans="1:6" ht="24" customHeight="1">
      <c r="A27" s="109"/>
      <c r="B27" s="221" t="s">
        <v>300</v>
      </c>
      <c r="C27" s="104">
        <v>0</v>
      </c>
      <c r="D27" s="421"/>
      <c r="E27" s="104">
        <v>0</v>
      </c>
      <c r="F27" s="421"/>
    </row>
    <row r="28" spans="1:6" ht="24" customHeight="1">
      <c r="A28" s="103"/>
      <c r="B28" s="221" t="s">
        <v>1115</v>
      </c>
      <c r="C28" s="104">
        <v>0</v>
      </c>
      <c r="D28" s="421"/>
      <c r="E28" s="104">
        <v>0</v>
      </c>
      <c r="F28" s="421"/>
    </row>
    <row r="29" spans="1:6" ht="24" customHeight="1">
      <c r="A29" s="108" t="s">
        <v>1116</v>
      </c>
      <c r="B29" s="221"/>
      <c r="C29" s="106"/>
      <c r="D29" s="421">
        <f>SUM(C30:C33)</f>
        <v>218469826</v>
      </c>
      <c r="E29" s="106"/>
      <c r="F29" s="421">
        <f>SUM(E30:E33)</f>
        <v>85141500</v>
      </c>
    </row>
    <row r="30" spans="1:6" ht="24" customHeight="1">
      <c r="A30" s="105"/>
      <c r="B30" s="221" t="s">
        <v>1117</v>
      </c>
      <c r="C30" s="104">
        <v>0</v>
      </c>
      <c r="D30" s="421"/>
      <c r="E30" s="104">
        <v>0</v>
      </c>
      <c r="F30" s="421"/>
    </row>
    <row r="31" spans="1:6" ht="24" customHeight="1">
      <c r="A31" s="109"/>
      <c r="B31" s="221" t="s">
        <v>1118</v>
      </c>
      <c r="C31" s="104">
        <v>0</v>
      </c>
      <c r="D31" s="421"/>
      <c r="E31" s="104">
        <v>0</v>
      </c>
      <c r="F31" s="421"/>
    </row>
    <row r="32" spans="1:6" ht="24" customHeight="1">
      <c r="A32" s="109"/>
      <c r="B32" s="221" t="s">
        <v>1119</v>
      </c>
      <c r="C32" s="104">
        <v>0</v>
      </c>
      <c r="D32" s="421"/>
      <c r="E32" s="104">
        <v>0</v>
      </c>
      <c r="F32" s="421"/>
    </row>
    <row r="33" spans="1:6" ht="24" customHeight="1">
      <c r="A33" s="103"/>
      <c r="B33" s="221" t="s">
        <v>1120</v>
      </c>
      <c r="C33" s="104">
        <v>218469826</v>
      </c>
      <c r="D33" s="421"/>
      <c r="E33" s="104">
        <v>85141500</v>
      </c>
      <c r="F33" s="421"/>
    </row>
    <row r="34" spans="1:6" ht="24" customHeight="1">
      <c r="A34" s="108" t="s">
        <v>1121</v>
      </c>
      <c r="B34" s="221"/>
      <c r="C34" s="106"/>
      <c r="D34" s="421">
        <f>D35+D38+D41</f>
        <v>10449300</v>
      </c>
      <c r="E34" s="106"/>
      <c r="F34" s="421">
        <f>F35+F38+F41</f>
        <v>13041500</v>
      </c>
    </row>
    <row r="35" spans="1:6" ht="24" customHeight="1">
      <c r="A35" s="108" t="s">
        <v>1122</v>
      </c>
      <c r="B35" s="221"/>
      <c r="C35" s="106"/>
      <c r="D35" s="421">
        <f>SUM(C36:C37)</f>
        <v>0</v>
      </c>
      <c r="E35" s="106"/>
      <c r="F35" s="421">
        <f>SUM(E36:E37)</f>
        <v>0</v>
      </c>
    </row>
    <row r="36" spans="1:6" ht="24" customHeight="1">
      <c r="A36" s="105"/>
      <c r="B36" s="327" t="s">
        <v>1123</v>
      </c>
      <c r="C36" s="104">
        <v>0</v>
      </c>
      <c r="D36" s="423"/>
      <c r="E36" s="104">
        <v>0</v>
      </c>
      <c r="F36" s="423"/>
    </row>
    <row r="37" spans="1:6" ht="24" customHeight="1">
      <c r="A37" s="103"/>
      <c r="B37" s="223" t="s">
        <v>1124</v>
      </c>
      <c r="C37" s="104">
        <v>0</v>
      </c>
      <c r="D37" s="259"/>
      <c r="E37" s="104">
        <v>0</v>
      </c>
      <c r="F37" s="259"/>
    </row>
    <row r="38" spans="1:6" ht="24" customHeight="1">
      <c r="A38" s="108" t="s">
        <v>1125</v>
      </c>
      <c r="B38" s="221"/>
      <c r="C38" s="106"/>
      <c r="D38" s="421">
        <f>SUM(C39:C40)</f>
        <v>10449300</v>
      </c>
      <c r="E38" s="106"/>
      <c r="F38" s="421">
        <f>SUM(E39:E40)</f>
        <v>13041500</v>
      </c>
    </row>
    <row r="39" spans="1:6" ht="24" customHeight="1">
      <c r="A39" s="105"/>
      <c r="B39" s="221" t="s">
        <v>1126</v>
      </c>
      <c r="C39" s="104">
        <v>2949300</v>
      </c>
      <c r="D39" s="421"/>
      <c r="E39" s="104">
        <v>4021500</v>
      </c>
      <c r="F39" s="421"/>
    </row>
    <row r="40" spans="1:6" ht="24" customHeight="1">
      <c r="A40" s="103"/>
      <c r="B40" s="221" t="s">
        <v>1127</v>
      </c>
      <c r="C40" s="104">
        <v>7500000</v>
      </c>
      <c r="D40" s="421"/>
      <c r="E40" s="104">
        <v>9020000</v>
      </c>
      <c r="F40" s="421"/>
    </row>
    <row r="41" spans="1:6" ht="24" customHeight="1">
      <c r="A41" s="103" t="s">
        <v>1128</v>
      </c>
      <c r="B41" s="223"/>
      <c r="C41" s="104"/>
      <c r="D41" s="259">
        <f>SUM(C42:C44)</f>
        <v>0</v>
      </c>
      <c r="E41" s="104"/>
      <c r="F41" s="259">
        <f>SUM(E42:E44)</f>
        <v>0</v>
      </c>
    </row>
    <row r="42" spans="1:6" ht="24" customHeight="1">
      <c r="A42" s="675"/>
      <c r="B42" s="223" t="s">
        <v>1129</v>
      </c>
      <c r="C42" s="104">
        <v>0</v>
      </c>
      <c r="D42" s="259"/>
      <c r="E42" s="104">
        <v>0</v>
      </c>
      <c r="F42" s="259"/>
    </row>
    <row r="43" spans="1:6" ht="24" customHeight="1">
      <c r="A43" s="676"/>
      <c r="B43" s="223" t="s">
        <v>1130</v>
      </c>
      <c r="C43" s="104">
        <v>0</v>
      </c>
      <c r="D43" s="259"/>
      <c r="E43" s="104">
        <v>0</v>
      </c>
      <c r="F43" s="259"/>
    </row>
    <row r="44" spans="1:6" ht="24" customHeight="1">
      <c r="A44" s="677"/>
      <c r="B44" s="223" t="s">
        <v>1131</v>
      </c>
      <c r="C44" s="104">
        <v>0</v>
      </c>
      <c r="D44" s="259"/>
      <c r="E44" s="104">
        <v>0</v>
      </c>
      <c r="F44" s="259"/>
    </row>
    <row r="45" spans="1:6" ht="24" customHeight="1">
      <c r="A45" s="103" t="s">
        <v>1132</v>
      </c>
      <c r="B45" s="223"/>
      <c r="C45" s="104"/>
      <c r="D45" s="259">
        <f>D46+D48</f>
        <v>631764958</v>
      </c>
      <c r="E45" s="104"/>
      <c r="F45" s="259">
        <f>F46+F48</f>
        <v>569366352</v>
      </c>
    </row>
    <row r="46" spans="1:6" ht="24" customHeight="1">
      <c r="A46" s="108" t="s">
        <v>1133</v>
      </c>
      <c r="B46" s="221"/>
      <c r="C46" s="106"/>
      <c r="D46" s="421">
        <f>C47</f>
        <v>69795147</v>
      </c>
      <c r="E46" s="106"/>
      <c r="F46" s="421">
        <f>E47</f>
        <v>70483553</v>
      </c>
    </row>
    <row r="47" spans="1:6" ht="24" customHeight="1">
      <c r="A47" s="108"/>
      <c r="B47" s="221" t="s">
        <v>1134</v>
      </c>
      <c r="C47" s="104">
        <v>69795147</v>
      </c>
      <c r="D47" s="421"/>
      <c r="E47" s="104">
        <v>70483553</v>
      </c>
      <c r="F47" s="421"/>
    </row>
    <row r="48" spans="1:6" ht="24" customHeight="1">
      <c r="A48" s="108" t="s">
        <v>1135</v>
      </c>
      <c r="B48" s="221"/>
      <c r="C48" s="106"/>
      <c r="D48" s="421">
        <f>SUM(C49:C56)</f>
        <v>561969811</v>
      </c>
      <c r="E48" s="106"/>
      <c r="F48" s="421">
        <f>SUM(E49:E56)</f>
        <v>498882799</v>
      </c>
    </row>
    <row r="49" spans="1:6" ht="24" customHeight="1">
      <c r="A49" s="105"/>
      <c r="B49" s="221" t="s">
        <v>1136</v>
      </c>
      <c r="C49" s="104">
        <v>5608900</v>
      </c>
      <c r="D49" s="421"/>
      <c r="E49" s="104">
        <v>4955660</v>
      </c>
      <c r="F49" s="421"/>
    </row>
    <row r="50" spans="1:6" ht="24" customHeight="1">
      <c r="A50" s="109"/>
      <c r="B50" s="229" t="s">
        <v>1137</v>
      </c>
      <c r="C50" s="104">
        <v>0</v>
      </c>
      <c r="D50" s="518"/>
      <c r="E50" s="104">
        <v>0</v>
      </c>
      <c r="F50" s="518"/>
    </row>
    <row r="51" spans="1:6" ht="24" customHeight="1">
      <c r="A51" s="109"/>
      <c r="B51" s="229" t="s">
        <v>1138</v>
      </c>
      <c r="C51" s="104">
        <v>0</v>
      </c>
      <c r="D51" s="518"/>
      <c r="E51" s="104">
        <v>0</v>
      </c>
      <c r="F51" s="518"/>
    </row>
    <row r="52" spans="1:6" ht="24" customHeight="1">
      <c r="A52" s="109"/>
      <c r="B52" s="27" t="s">
        <v>1139</v>
      </c>
      <c r="C52" s="104">
        <v>0</v>
      </c>
      <c r="D52" s="423"/>
      <c r="E52" s="104">
        <v>0</v>
      </c>
      <c r="F52" s="423"/>
    </row>
    <row r="53" spans="1:6" ht="24" customHeight="1">
      <c r="A53" s="109"/>
      <c r="B53" s="203" t="s">
        <v>1140</v>
      </c>
      <c r="C53" s="104">
        <v>0</v>
      </c>
      <c r="D53" s="519"/>
      <c r="E53" s="104">
        <v>0</v>
      </c>
      <c r="F53" s="519"/>
    </row>
    <row r="54" spans="1:6" ht="24" customHeight="1">
      <c r="A54" s="109"/>
      <c r="B54" s="229" t="s">
        <v>1141</v>
      </c>
      <c r="C54" s="104">
        <v>0</v>
      </c>
      <c r="D54" s="518"/>
      <c r="E54" s="104">
        <v>0</v>
      </c>
      <c r="F54" s="518"/>
    </row>
    <row r="55" spans="1:6" ht="24" customHeight="1">
      <c r="A55" s="109"/>
      <c r="B55" s="27" t="s">
        <v>301</v>
      </c>
      <c r="C55" s="104">
        <v>70476113</v>
      </c>
      <c r="D55" s="518"/>
      <c r="E55" s="104">
        <v>53543885</v>
      </c>
      <c r="F55" s="518"/>
    </row>
    <row r="56" spans="1:6" ht="24" customHeight="1">
      <c r="A56" s="215"/>
      <c r="B56" s="27" t="s">
        <v>1143</v>
      </c>
      <c r="C56" s="104">
        <v>485884798</v>
      </c>
      <c r="D56" s="423"/>
      <c r="E56" s="104">
        <v>440383254</v>
      </c>
      <c r="F56" s="423"/>
    </row>
    <row r="57" spans="1:6" s="113" customFormat="1" ht="27" customHeight="1" thickBot="1">
      <c r="A57" s="660" t="s">
        <v>1142</v>
      </c>
      <c r="B57" s="661"/>
      <c r="C57" s="111"/>
      <c r="D57" s="112">
        <f>D9+D16+D34+D45</f>
        <v>5863962194</v>
      </c>
      <c r="E57" s="111"/>
      <c r="F57" s="112">
        <f>F9+F16+F34+F45</f>
        <v>5936329642</v>
      </c>
    </row>
    <row r="58" spans="1:6" s="113" customFormat="1" ht="13.5" customHeight="1" thickTop="1">
      <c r="A58" s="263"/>
      <c r="B58" s="263"/>
      <c r="C58" s="264"/>
      <c r="D58" s="264"/>
      <c r="E58" s="264"/>
      <c r="F58" s="264"/>
    </row>
    <row r="59" spans="4:6" s="265" customFormat="1" ht="16.5" customHeight="1">
      <c r="D59" s="266"/>
      <c r="E59" s="266"/>
      <c r="F59" s="267"/>
    </row>
    <row r="60" spans="4:6" s="265" customFormat="1" ht="16.5" customHeight="1">
      <c r="D60" s="266"/>
      <c r="E60" s="266"/>
      <c r="F60" s="267"/>
    </row>
    <row r="61" spans="4:6" s="265" customFormat="1" ht="16.5" customHeight="1">
      <c r="D61" s="266"/>
      <c r="E61" s="266"/>
      <c r="F61" s="267"/>
    </row>
    <row r="62" spans="4:6" s="265" customFormat="1" ht="24" customHeight="1" hidden="1">
      <c r="D62" s="266"/>
      <c r="E62" s="266"/>
      <c r="F62" s="267"/>
    </row>
    <row r="63" spans="4:6" s="265" customFormat="1" ht="24" customHeight="1">
      <c r="D63" s="266"/>
      <c r="E63" s="266"/>
      <c r="F63" s="267"/>
    </row>
    <row r="64" spans="4:6" s="265" customFormat="1" ht="24" customHeight="1">
      <c r="D64" s="266"/>
      <c r="E64" s="266"/>
      <c r="F64" s="267"/>
    </row>
    <row r="65" spans="4:6" s="265" customFormat="1" ht="24" customHeight="1">
      <c r="D65" s="266"/>
      <c r="E65" s="266"/>
      <c r="F65" s="267"/>
    </row>
    <row r="66" spans="4:6" s="265" customFormat="1" ht="24" customHeight="1">
      <c r="D66" s="266"/>
      <c r="E66" s="266"/>
      <c r="F66" s="267"/>
    </row>
    <row r="67" spans="4:6" s="265" customFormat="1" ht="24" customHeight="1">
      <c r="D67" s="266"/>
      <c r="E67" s="266"/>
      <c r="F67" s="267"/>
    </row>
    <row r="68" spans="4:6" s="265" customFormat="1" ht="24" customHeight="1">
      <c r="D68" s="266"/>
      <c r="E68" s="266"/>
      <c r="F68" s="267"/>
    </row>
    <row r="69" spans="4:6" s="265" customFormat="1" ht="24" customHeight="1">
      <c r="D69" s="266"/>
      <c r="E69" s="266"/>
      <c r="F69" s="267"/>
    </row>
    <row r="70" spans="4:6" s="265" customFormat="1" ht="24" customHeight="1">
      <c r="D70" s="266"/>
      <c r="E70" s="266"/>
      <c r="F70" s="267"/>
    </row>
    <row r="71" spans="4:6" s="265" customFormat="1" ht="24" customHeight="1">
      <c r="D71" s="266"/>
      <c r="E71" s="266"/>
      <c r="F71" s="267"/>
    </row>
    <row r="72" spans="4:6" s="265" customFormat="1" ht="24" customHeight="1">
      <c r="D72" s="266"/>
      <c r="E72" s="266"/>
      <c r="F72" s="267"/>
    </row>
    <row r="73" spans="4:6" s="265" customFormat="1" ht="24" customHeight="1">
      <c r="D73" s="266"/>
      <c r="E73" s="266"/>
      <c r="F73" s="267"/>
    </row>
    <row r="74" spans="4:6" s="265" customFormat="1" ht="24" customHeight="1">
      <c r="D74" s="266"/>
      <c r="E74" s="266"/>
      <c r="F74" s="267"/>
    </row>
    <row r="75" spans="4:6" s="265" customFormat="1" ht="24" customHeight="1">
      <c r="D75" s="266"/>
      <c r="E75" s="266"/>
      <c r="F75" s="267"/>
    </row>
    <row r="76" spans="4:6" s="265" customFormat="1" ht="24" customHeight="1">
      <c r="D76" s="266"/>
      <c r="E76" s="266"/>
      <c r="F76" s="267"/>
    </row>
    <row r="77" spans="4:6" s="265" customFormat="1" ht="24" customHeight="1">
      <c r="D77" s="266"/>
      <c r="E77" s="266"/>
      <c r="F77" s="267"/>
    </row>
    <row r="78" spans="4:6" s="265" customFormat="1" ht="24" customHeight="1">
      <c r="D78" s="266"/>
      <c r="E78" s="266"/>
      <c r="F78" s="267"/>
    </row>
    <row r="79" spans="4:6" s="265" customFormat="1" ht="24" customHeight="1">
      <c r="D79" s="266"/>
      <c r="E79" s="266"/>
      <c r="F79" s="267"/>
    </row>
    <row r="80" spans="4:6" s="265" customFormat="1" ht="24" customHeight="1">
      <c r="D80" s="266"/>
      <c r="E80" s="266"/>
      <c r="F80" s="267"/>
    </row>
    <row r="81" spans="4:6" s="265" customFormat="1" ht="24" customHeight="1">
      <c r="D81" s="266"/>
      <c r="E81" s="266"/>
      <c r="F81" s="267"/>
    </row>
    <row r="82" spans="4:6" s="265" customFormat="1" ht="24" customHeight="1">
      <c r="D82" s="266"/>
      <c r="E82" s="266"/>
      <c r="F82" s="267"/>
    </row>
    <row r="83" spans="4:6" s="265" customFormat="1" ht="24" customHeight="1">
      <c r="D83" s="266"/>
      <c r="E83" s="266"/>
      <c r="F83" s="267"/>
    </row>
    <row r="84" spans="4:6" s="265" customFormat="1" ht="24" customHeight="1">
      <c r="D84" s="266"/>
      <c r="E84" s="266"/>
      <c r="F84" s="267"/>
    </row>
    <row r="85" spans="4:6" s="265" customFormat="1" ht="24" customHeight="1">
      <c r="D85" s="266"/>
      <c r="E85" s="266"/>
      <c r="F85" s="267"/>
    </row>
    <row r="86" spans="4:6" s="265" customFormat="1" ht="24" customHeight="1">
      <c r="D86" s="266"/>
      <c r="E86" s="266"/>
      <c r="F86" s="267"/>
    </row>
    <row r="87" spans="4:6" s="265" customFormat="1" ht="24" customHeight="1">
      <c r="D87" s="266"/>
      <c r="E87" s="266"/>
      <c r="F87" s="267"/>
    </row>
    <row r="88" spans="4:6" s="265" customFormat="1" ht="24" customHeight="1">
      <c r="D88" s="266"/>
      <c r="E88" s="266"/>
      <c r="F88" s="267"/>
    </row>
    <row r="89" spans="4:6" s="265" customFormat="1" ht="24" customHeight="1">
      <c r="D89" s="266"/>
      <c r="E89" s="266"/>
      <c r="F89" s="267"/>
    </row>
    <row r="90" spans="4:6" s="265" customFormat="1" ht="24" customHeight="1">
      <c r="D90" s="266"/>
      <c r="E90" s="266"/>
      <c r="F90" s="267"/>
    </row>
    <row r="91" spans="4:6" s="265" customFormat="1" ht="24" customHeight="1">
      <c r="D91" s="266"/>
      <c r="E91" s="266"/>
      <c r="F91" s="267"/>
    </row>
    <row r="92" spans="4:6" s="265" customFormat="1" ht="24" customHeight="1">
      <c r="D92" s="266"/>
      <c r="E92" s="266"/>
      <c r="F92" s="267"/>
    </row>
    <row r="93" spans="4:6" s="265" customFormat="1" ht="24" customHeight="1">
      <c r="D93" s="266"/>
      <c r="E93" s="266"/>
      <c r="F93" s="267"/>
    </row>
    <row r="94" spans="4:6" s="265" customFormat="1" ht="24" customHeight="1">
      <c r="D94" s="266"/>
      <c r="E94" s="266"/>
      <c r="F94" s="267"/>
    </row>
    <row r="95" spans="4:6" s="265" customFormat="1" ht="24" customHeight="1">
      <c r="D95" s="266"/>
      <c r="E95" s="266"/>
      <c r="F95" s="267"/>
    </row>
    <row r="96" spans="4:6" s="265" customFormat="1" ht="24" customHeight="1">
      <c r="D96" s="266"/>
      <c r="E96" s="266"/>
      <c r="F96" s="267"/>
    </row>
    <row r="97" spans="4:6" s="265" customFormat="1" ht="24" customHeight="1">
      <c r="D97" s="266"/>
      <c r="E97" s="266"/>
      <c r="F97" s="267"/>
    </row>
    <row r="98" spans="4:6" s="265" customFormat="1" ht="24" customHeight="1">
      <c r="D98" s="266"/>
      <c r="E98" s="266"/>
      <c r="F98" s="267"/>
    </row>
    <row r="99" spans="4:6" s="265" customFormat="1" ht="24" customHeight="1">
      <c r="D99" s="266"/>
      <c r="E99" s="266"/>
      <c r="F99" s="267"/>
    </row>
    <row r="100" spans="4:6" s="265" customFormat="1" ht="24" customHeight="1">
      <c r="D100" s="266"/>
      <c r="E100" s="266"/>
      <c r="F100" s="267"/>
    </row>
    <row r="101" spans="4:6" s="265" customFormat="1" ht="24" customHeight="1">
      <c r="D101" s="266"/>
      <c r="E101" s="266"/>
      <c r="F101" s="267"/>
    </row>
    <row r="102" spans="4:6" s="265" customFormat="1" ht="24" customHeight="1">
      <c r="D102" s="266"/>
      <c r="E102" s="266"/>
      <c r="F102" s="267"/>
    </row>
    <row r="103" spans="4:6" s="265" customFormat="1" ht="24" customHeight="1">
      <c r="D103" s="266"/>
      <c r="E103" s="266"/>
      <c r="F103" s="267"/>
    </row>
    <row r="104" spans="4:6" s="265" customFormat="1" ht="24" customHeight="1">
      <c r="D104" s="266"/>
      <c r="E104" s="266"/>
      <c r="F104" s="267"/>
    </row>
    <row r="105" spans="4:6" s="265" customFormat="1" ht="24" customHeight="1">
      <c r="D105" s="266"/>
      <c r="E105" s="266"/>
      <c r="F105" s="267"/>
    </row>
    <row r="106" spans="4:6" s="265" customFormat="1" ht="24" customHeight="1">
      <c r="D106" s="266"/>
      <c r="E106" s="266"/>
      <c r="F106" s="267"/>
    </row>
    <row r="107" spans="4:6" s="265" customFormat="1" ht="24" customHeight="1">
      <c r="D107" s="266"/>
      <c r="E107" s="266"/>
      <c r="F107" s="267"/>
    </row>
    <row r="108" spans="4:6" s="265" customFormat="1" ht="24" customHeight="1">
      <c r="D108" s="266"/>
      <c r="E108" s="266"/>
      <c r="F108" s="267"/>
    </row>
    <row r="109" spans="4:6" s="265" customFormat="1" ht="24" customHeight="1">
      <c r="D109" s="266"/>
      <c r="E109" s="266"/>
      <c r="F109" s="267"/>
    </row>
    <row r="110" spans="4:6" s="265" customFormat="1" ht="24" customHeight="1">
      <c r="D110" s="266"/>
      <c r="E110" s="266"/>
      <c r="F110" s="267"/>
    </row>
    <row r="111" spans="4:6" s="265" customFormat="1" ht="24" customHeight="1">
      <c r="D111" s="266"/>
      <c r="E111" s="266"/>
      <c r="F111" s="267"/>
    </row>
    <row r="112" spans="4:6" s="265" customFormat="1" ht="24" customHeight="1">
      <c r="D112" s="266"/>
      <c r="E112" s="266"/>
      <c r="F112" s="267"/>
    </row>
    <row r="113" spans="4:6" s="265" customFormat="1" ht="24" customHeight="1">
      <c r="D113" s="266"/>
      <c r="E113" s="266"/>
      <c r="F113" s="267"/>
    </row>
    <row r="114" spans="4:6" s="265" customFormat="1" ht="24" customHeight="1">
      <c r="D114" s="266"/>
      <c r="E114" s="266"/>
      <c r="F114" s="267"/>
    </row>
    <row r="115" spans="4:6" s="265" customFormat="1" ht="24" customHeight="1">
      <c r="D115" s="266"/>
      <c r="E115" s="266"/>
      <c r="F115" s="267"/>
    </row>
    <row r="116" spans="4:6" s="265" customFormat="1" ht="24" customHeight="1">
      <c r="D116" s="266"/>
      <c r="E116" s="266"/>
      <c r="F116" s="267"/>
    </row>
    <row r="117" spans="4:6" s="265" customFormat="1" ht="24" customHeight="1">
      <c r="D117" s="266"/>
      <c r="E117" s="266"/>
      <c r="F117" s="267"/>
    </row>
    <row r="118" spans="4:6" s="265" customFormat="1" ht="24" customHeight="1">
      <c r="D118" s="266"/>
      <c r="E118" s="266"/>
      <c r="F118" s="267"/>
    </row>
    <row r="119" spans="4:6" s="265" customFormat="1" ht="24" customHeight="1">
      <c r="D119" s="266"/>
      <c r="E119" s="266"/>
      <c r="F119" s="267"/>
    </row>
    <row r="120" spans="4:6" s="265" customFormat="1" ht="24" customHeight="1">
      <c r="D120" s="266"/>
      <c r="E120" s="266"/>
      <c r="F120" s="267"/>
    </row>
    <row r="121" spans="4:6" s="265" customFormat="1" ht="24" customHeight="1">
      <c r="D121" s="266"/>
      <c r="E121" s="266"/>
      <c r="F121" s="267"/>
    </row>
    <row r="122" spans="4:6" s="265" customFormat="1" ht="24" customHeight="1">
      <c r="D122" s="266"/>
      <c r="E122" s="266"/>
      <c r="F122" s="267"/>
    </row>
    <row r="123" spans="4:6" s="265" customFormat="1" ht="24" customHeight="1">
      <c r="D123" s="266"/>
      <c r="E123" s="266"/>
      <c r="F123" s="267"/>
    </row>
    <row r="124" spans="4:6" s="265" customFormat="1" ht="24" customHeight="1">
      <c r="D124" s="266"/>
      <c r="E124" s="266"/>
      <c r="F124" s="267"/>
    </row>
    <row r="125" spans="4:6" s="265" customFormat="1" ht="24" customHeight="1">
      <c r="D125" s="266"/>
      <c r="E125" s="266"/>
      <c r="F125" s="267"/>
    </row>
    <row r="126" spans="4:6" s="265" customFormat="1" ht="24" customHeight="1">
      <c r="D126" s="266"/>
      <c r="E126" s="266"/>
      <c r="F126" s="267"/>
    </row>
    <row r="127" spans="4:6" s="265" customFormat="1" ht="24" customHeight="1">
      <c r="D127" s="266"/>
      <c r="E127" s="266"/>
      <c r="F127" s="267"/>
    </row>
    <row r="128" spans="4:6" s="265" customFormat="1" ht="24" customHeight="1">
      <c r="D128" s="266"/>
      <c r="E128" s="266"/>
      <c r="F128" s="267"/>
    </row>
    <row r="129" spans="4:6" s="265" customFormat="1" ht="24" customHeight="1">
      <c r="D129" s="266"/>
      <c r="E129" s="266"/>
      <c r="F129" s="267"/>
    </row>
    <row r="130" spans="4:6" s="265" customFormat="1" ht="24" customHeight="1">
      <c r="D130" s="266"/>
      <c r="E130" s="266"/>
      <c r="F130" s="267"/>
    </row>
    <row r="131" spans="4:6" s="265" customFormat="1" ht="24" customHeight="1">
      <c r="D131" s="266"/>
      <c r="E131" s="266"/>
      <c r="F131" s="267"/>
    </row>
    <row r="132" spans="4:6" s="265" customFormat="1" ht="24" customHeight="1">
      <c r="D132" s="266"/>
      <c r="E132" s="266"/>
      <c r="F132" s="267"/>
    </row>
    <row r="133" spans="4:6" s="265" customFormat="1" ht="24" customHeight="1">
      <c r="D133" s="266"/>
      <c r="E133" s="266"/>
      <c r="F133" s="267"/>
    </row>
    <row r="134" spans="4:6" s="265" customFormat="1" ht="24" customHeight="1">
      <c r="D134" s="266"/>
      <c r="E134" s="266"/>
      <c r="F134" s="267"/>
    </row>
    <row r="135" spans="4:6" s="265" customFormat="1" ht="24" customHeight="1">
      <c r="D135" s="266"/>
      <c r="E135" s="266"/>
      <c r="F135" s="267"/>
    </row>
    <row r="136" spans="4:6" s="265" customFormat="1" ht="24" customHeight="1">
      <c r="D136" s="266"/>
      <c r="E136" s="266"/>
      <c r="F136" s="267"/>
    </row>
    <row r="137" spans="4:6" s="265" customFormat="1" ht="24" customHeight="1">
      <c r="D137" s="266"/>
      <c r="E137" s="266"/>
      <c r="F137" s="267"/>
    </row>
    <row r="138" spans="4:6" s="265" customFormat="1" ht="24" customHeight="1">
      <c r="D138" s="266"/>
      <c r="E138" s="266"/>
      <c r="F138" s="267"/>
    </row>
    <row r="139" spans="4:6" s="265" customFormat="1" ht="24" customHeight="1">
      <c r="D139" s="266"/>
      <c r="E139" s="266"/>
      <c r="F139" s="267"/>
    </row>
    <row r="140" spans="4:6" s="265" customFormat="1" ht="24" customHeight="1">
      <c r="D140" s="266"/>
      <c r="E140" s="266"/>
      <c r="F140" s="267"/>
    </row>
    <row r="141" spans="4:6" s="265" customFormat="1" ht="24" customHeight="1">
      <c r="D141" s="266"/>
      <c r="E141" s="266"/>
      <c r="F141" s="267"/>
    </row>
    <row r="142" spans="4:6" s="265" customFormat="1" ht="24" customHeight="1">
      <c r="D142" s="266"/>
      <c r="E142" s="266"/>
      <c r="F142" s="267"/>
    </row>
    <row r="143" spans="4:6" s="265" customFormat="1" ht="24" customHeight="1">
      <c r="D143" s="266"/>
      <c r="E143" s="266"/>
      <c r="F143" s="267"/>
    </row>
    <row r="144" spans="4:6" s="265" customFormat="1" ht="24" customHeight="1">
      <c r="D144" s="266"/>
      <c r="E144" s="266"/>
      <c r="F144" s="267"/>
    </row>
    <row r="145" spans="4:6" s="265" customFormat="1" ht="24" customHeight="1">
      <c r="D145" s="266"/>
      <c r="E145" s="266"/>
      <c r="F145" s="267"/>
    </row>
    <row r="146" spans="4:6" s="265" customFormat="1" ht="24" customHeight="1">
      <c r="D146" s="266"/>
      <c r="E146" s="266"/>
      <c r="F146" s="267"/>
    </row>
    <row r="147" spans="4:6" s="265" customFormat="1" ht="24" customHeight="1">
      <c r="D147" s="266"/>
      <c r="E147" s="266"/>
      <c r="F147" s="267"/>
    </row>
    <row r="148" spans="4:6" s="265" customFormat="1" ht="24" customHeight="1">
      <c r="D148" s="266"/>
      <c r="E148" s="266"/>
      <c r="F148" s="267"/>
    </row>
    <row r="149" spans="4:6" s="265" customFormat="1" ht="24" customHeight="1">
      <c r="D149" s="266"/>
      <c r="E149" s="266"/>
      <c r="F149" s="267"/>
    </row>
    <row r="150" spans="4:6" s="265" customFormat="1" ht="24" customHeight="1">
      <c r="D150" s="266"/>
      <c r="E150" s="266"/>
      <c r="F150" s="267"/>
    </row>
    <row r="151" spans="4:6" s="265" customFormat="1" ht="24" customHeight="1">
      <c r="D151" s="266"/>
      <c r="E151" s="266"/>
      <c r="F151" s="267"/>
    </row>
    <row r="152" spans="4:6" s="265" customFormat="1" ht="24" customHeight="1">
      <c r="D152" s="266"/>
      <c r="E152" s="266"/>
      <c r="F152" s="267"/>
    </row>
    <row r="153" spans="4:6" s="265" customFormat="1" ht="24" customHeight="1">
      <c r="D153" s="266"/>
      <c r="E153" s="266"/>
      <c r="F153" s="267"/>
    </row>
    <row r="154" spans="4:6" s="265" customFormat="1" ht="24" customHeight="1">
      <c r="D154" s="266"/>
      <c r="E154" s="266"/>
      <c r="F154" s="267"/>
    </row>
    <row r="155" spans="4:6" s="265" customFormat="1" ht="24" customHeight="1">
      <c r="D155" s="266"/>
      <c r="E155" s="266"/>
      <c r="F155" s="267"/>
    </row>
    <row r="156" spans="4:6" s="265" customFormat="1" ht="24" customHeight="1">
      <c r="D156" s="266"/>
      <c r="E156" s="266"/>
      <c r="F156" s="267"/>
    </row>
    <row r="157" spans="4:6" s="265" customFormat="1" ht="24" customHeight="1">
      <c r="D157" s="266"/>
      <c r="E157" s="266"/>
      <c r="F157" s="267"/>
    </row>
    <row r="158" spans="4:6" s="265" customFormat="1" ht="24" customHeight="1">
      <c r="D158" s="266"/>
      <c r="E158" s="266"/>
      <c r="F158" s="267"/>
    </row>
    <row r="159" spans="4:6" s="265" customFormat="1" ht="24" customHeight="1">
      <c r="D159" s="266"/>
      <c r="E159" s="266"/>
      <c r="F159" s="267"/>
    </row>
    <row r="160" spans="4:6" s="265" customFormat="1" ht="24" customHeight="1">
      <c r="D160" s="266"/>
      <c r="E160" s="266"/>
      <c r="F160" s="267"/>
    </row>
    <row r="161" spans="4:6" s="265" customFormat="1" ht="24" customHeight="1">
      <c r="D161" s="266"/>
      <c r="E161" s="266"/>
      <c r="F161" s="267"/>
    </row>
    <row r="162" spans="4:6" s="265" customFormat="1" ht="24" customHeight="1">
      <c r="D162" s="266"/>
      <c r="E162" s="266"/>
      <c r="F162" s="267"/>
    </row>
    <row r="163" spans="4:6" s="265" customFormat="1" ht="24" customHeight="1">
      <c r="D163" s="266"/>
      <c r="E163" s="266"/>
      <c r="F163" s="267"/>
    </row>
    <row r="164" spans="4:6" s="265" customFormat="1" ht="24" customHeight="1">
      <c r="D164" s="266"/>
      <c r="E164" s="266"/>
      <c r="F164" s="267"/>
    </row>
    <row r="165" spans="4:6" s="265" customFormat="1" ht="24" customHeight="1">
      <c r="D165" s="266"/>
      <c r="E165" s="266"/>
      <c r="F165" s="267"/>
    </row>
    <row r="166" spans="4:6" s="265" customFormat="1" ht="24" customHeight="1">
      <c r="D166" s="266"/>
      <c r="E166" s="266"/>
      <c r="F166" s="267"/>
    </row>
    <row r="167" spans="4:6" s="265" customFormat="1" ht="24" customHeight="1">
      <c r="D167" s="266"/>
      <c r="E167" s="266"/>
      <c r="F167" s="267"/>
    </row>
    <row r="168" spans="4:6" s="265" customFormat="1" ht="24" customHeight="1">
      <c r="D168" s="266"/>
      <c r="E168" s="266"/>
      <c r="F168" s="267"/>
    </row>
    <row r="169" spans="4:6" s="265" customFormat="1" ht="24" customHeight="1">
      <c r="D169" s="266"/>
      <c r="E169" s="266"/>
      <c r="F169" s="267"/>
    </row>
    <row r="170" spans="4:6" s="265" customFormat="1" ht="24" customHeight="1">
      <c r="D170" s="266"/>
      <c r="E170" s="266"/>
      <c r="F170" s="267"/>
    </row>
    <row r="171" spans="4:6" s="265" customFormat="1" ht="24" customHeight="1">
      <c r="D171" s="266"/>
      <c r="E171" s="266"/>
      <c r="F171" s="267"/>
    </row>
    <row r="172" spans="4:6" s="265" customFormat="1" ht="24" customHeight="1">
      <c r="D172" s="266"/>
      <c r="E172" s="266"/>
      <c r="F172" s="267"/>
    </row>
    <row r="173" spans="4:6" s="265" customFormat="1" ht="24" customHeight="1">
      <c r="D173" s="266"/>
      <c r="E173" s="266"/>
      <c r="F173" s="267"/>
    </row>
    <row r="174" spans="4:6" s="265" customFormat="1" ht="24" customHeight="1">
      <c r="D174" s="266"/>
      <c r="E174" s="266"/>
      <c r="F174" s="267"/>
    </row>
    <row r="175" spans="4:6" s="265" customFormat="1" ht="24" customHeight="1">
      <c r="D175" s="266"/>
      <c r="E175" s="266"/>
      <c r="F175" s="267"/>
    </row>
    <row r="176" spans="4:6" s="265" customFormat="1" ht="24" customHeight="1">
      <c r="D176" s="266"/>
      <c r="E176" s="266"/>
      <c r="F176" s="267"/>
    </row>
    <row r="177" spans="4:6" s="265" customFormat="1" ht="24" customHeight="1">
      <c r="D177" s="266"/>
      <c r="E177" s="266"/>
      <c r="F177" s="267"/>
    </row>
    <row r="178" spans="4:6" s="265" customFormat="1" ht="24" customHeight="1">
      <c r="D178" s="266"/>
      <c r="E178" s="266"/>
      <c r="F178" s="267"/>
    </row>
    <row r="179" spans="4:6" s="265" customFormat="1" ht="24" customHeight="1">
      <c r="D179" s="266"/>
      <c r="E179" s="266"/>
      <c r="F179" s="267"/>
    </row>
    <row r="180" spans="4:6" s="265" customFormat="1" ht="24" customHeight="1">
      <c r="D180" s="266"/>
      <c r="E180" s="266"/>
      <c r="F180" s="267"/>
    </row>
    <row r="181" spans="4:6" s="265" customFormat="1" ht="24" customHeight="1">
      <c r="D181" s="266"/>
      <c r="E181" s="266"/>
      <c r="F181" s="267"/>
    </row>
    <row r="182" spans="4:6" s="265" customFormat="1" ht="24" customHeight="1">
      <c r="D182" s="266"/>
      <c r="E182" s="266"/>
      <c r="F182" s="267"/>
    </row>
    <row r="183" spans="4:6" s="265" customFormat="1" ht="24" customHeight="1">
      <c r="D183" s="266"/>
      <c r="E183" s="266"/>
      <c r="F183" s="267"/>
    </row>
    <row r="184" spans="4:6" s="265" customFormat="1" ht="24" customHeight="1">
      <c r="D184" s="266"/>
      <c r="E184" s="266"/>
      <c r="F184" s="267"/>
    </row>
    <row r="185" spans="4:6" s="265" customFormat="1" ht="24" customHeight="1">
      <c r="D185" s="266"/>
      <c r="E185" s="266"/>
      <c r="F185" s="267"/>
    </row>
    <row r="186" spans="4:6" s="265" customFormat="1" ht="24" customHeight="1">
      <c r="D186" s="266"/>
      <c r="E186" s="266"/>
      <c r="F186" s="267"/>
    </row>
    <row r="187" spans="4:6" s="265" customFormat="1" ht="24" customHeight="1">
      <c r="D187" s="266"/>
      <c r="E187" s="266"/>
      <c r="F187" s="267"/>
    </row>
    <row r="188" spans="4:6" s="265" customFormat="1" ht="24" customHeight="1">
      <c r="D188" s="266"/>
      <c r="E188" s="266"/>
      <c r="F188" s="267"/>
    </row>
    <row r="189" spans="4:6" s="265" customFormat="1" ht="24" customHeight="1">
      <c r="D189" s="266"/>
      <c r="E189" s="266"/>
      <c r="F189" s="267"/>
    </row>
    <row r="190" spans="4:6" s="265" customFormat="1" ht="24" customHeight="1">
      <c r="D190" s="266"/>
      <c r="E190" s="266"/>
      <c r="F190" s="267"/>
    </row>
    <row r="191" spans="4:6" s="265" customFormat="1" ht="24" customHeight="1">
      <c r="D191" s="266"/>
      <c r="E191" s="266"/>
      <c r="F191" s="267"/>
    </row>
    <row r="192" spans="4:6" s="265" customFormat="1" ht="24" customHeight="1">
      <c r="D192" s="266"/>
      <c r="E192" s="266"/>
      <c r="F192" s="267"/>
    </row>
    <row r="193" spans="4:6" s="265" customFormat="1" ht="24" customHeight="1">
      <c r="D193" s="266"/>
      <c r="E193" s="266"/>
      <c r="F193" s="267"/>
    </row>
    <row r="194" spans="4:6" s="265" customFormat="1" ht="24" customHeight="1">
      <c r="D194" s="266"/>
      <c r="E194" s="266"/>
      <c r="F194" s="267"/>
    </row>
    <row r="195" spans="4:6" s="265" customFormat="1" ht="24" customHeight="1">
      <c r="D195" s="266"/>
      <c r="E195" s="266"/>
      <c r="F195" s="267"/>
    </row>
    <row r="196" spans="4:6" s="265" customFormat="1" ht="24" customHeight="1">
      <c r="D196" s="266"/>
      <c r="E196" s="266"/>
      <c r="F196" s="267"/>
    </row>
    <row r="197" spans="4:6" s="265" customFormat="1" ht="24" customHeight="1">
      <c r="D197" s="266"/>
      <c r="E197" s="266"/>
      <c r="F197" s="267"/>
    </row>
    <row r="198" spans="4:6" s="265" customFormat="1" ht="24" customHeight="1">
      <c r="D198" s="266"/>
      <c r="E198" s="266"/>
      <c r="F198" s="267"/>
    </row>
    <row r="199" spans="4:6" s="265" customFormat="1" ht="24" customHeight="1">
      <c r="D199" s="266"/>
      <c r="E199" s="266"/>
      <c r="F199" s="267"/>
    </row>
    <row r="200" spans="4:6" s="265" customFormat="1" ht="24" customHeight="1">
      <c r="D200" s="266"/>
      <c r="E200" s="266"/>
      <c r="F200" s="267"/>
    </row>
    <row r="201" spans="4:6" s="265" customFormat="1" ht="24" customHeight="1">
      <c r="D201" s="266"/>
      <c r="E201" s="266"/>
      <c r="F201" s="267"/>
    </row>
    <row r="202" spans="4:6" s="265" customFormat="1" ht="24" customHeight="1">
      <c r="D202" s="266"/>
      <c r="E202" s="266"/>
      <c r="F202" s="267"/>
    </row>
    <row r="203" spans="4:6" s="265" customFormat="1" ht="24" customHeight="1">
      <c r="D203" s="266"/>
      <c r="E203" s="266"/>
      <c r="F203" s="267"/>
    </row>
    <row r="204" spans="4:6" s="265" customFormat="1" ht="24" customHeight="1">
      <c r="D204" s="266"/>
      <c r="E204" s="266"/>
      <c r="F204" s="267"/>
    </row>
    <row r="205" spans="4:6" s="265" customFormat="1" ht="24" customHeight="1">
      <c r="D205" s="266"/>
      <c r="E205" s="266"/>
      <c r="F205" s="267"/>
    </row>
    <row r="206" spans="4:6" s="265" customFormat="1" ht="24" customHeight="1">
      <c r="D206" s="266"/>
      <c r="E206" s="266"/>
      <c r="F206" s="267"/>
    </row>
    <row r="207" spans="4:6" s="265" customFormat="1" ht="24" customHeight="1">
      <c r="D207" s="266"/>
      <c r="E207" s="266"/>
      <c r="F207" s="267"/>
    </row>
    <row r="208" spans="4:6" s="265" customFormat="1" ht="24" customHeight="1">
      <c r="D208" s="266"/>
      <c r="E208" s="266"/>
      <c r="F208" s="267"/>
    </row>
    <row r="209" spans="4:6" s="265" customFormat="1" ht="24" customHeight="1">
      <c r="D209" s="266"/>
      <c r="E209" s="266"/>
      <c r="F209" s="267"/>
    </row>
    <row r="210" spans="4:6" s="265" customFormat="1" ht="24" customHeight="1">
      <c r="D210" s="266"/>
      <c r="E210" s="266"/>
      <c r="F210" s="267"/>
    </row>
    <row r="211" spans="4:6" s="265" customFormat="1" ht="24" customHeight="1">
      <c r="D211" s="266"/>
      <c r="E211" s="266"/>
      <c r="F211" s="267"/>
    </row>
    <row r="212" spans="4:6" s="265" customFormat="1" ht="24" customHeight="1">
      <c r="D212" s="266"/>
      <c r="E212" s="266"/>
      <c r="F212" s="267"/>
    </row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12" customHeight="1"/>
    <row r="256" ht="20.25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78" ht="11.25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spans="1:7" ht="13.5">
      <c r="A287" s="265"/>
      <c r="B287" s="265"/>
      <c r="C287" s="265"/>
      <c r="D287" s="266"/>
      <c r="E287" s="266"/>
      <c r="F287" s="267"/>
      <c r="G287" s="265"/>
    </row>
  </sheetData>
  <mergeCells count="14">
    <mergeCell ref="A6:B6"/>
    <mergeCell ref="A7:A8"/>
    <mergeCell ref="B7:B8"/>
    <mergeCell ref="C6:D6"/>
    <mergeCell ref="A57:B57"/>
    <mergeCell ref="A1:F1"/>
    <mergeCell ref="A2:F2"/>
    <mergeCell ref="A3:F3"/>
    <mergeCell ref="A4:B4"/>
    <mergeCell ref="C7:D7"/>
    <mergeCell ref="E6:F6"/>
    <mergeCell ref="E7:F7"/>
    <mergeCell ref="A18:A22"/>
    <mergeCell ref="A42:A44"/>
  </mergeCells>
  <printOptions horizontalCentered="1"/>
  <pageMargins left="0.7480314960629921" right="0.5511811023622047" top="0.984251968503937" bottom="0.984251968503937" header="0.5118110236220472" footer="0.5118110236220472"/>
  <pageSetup firstPageNumber="23" useFirstPageNumber="1" horizontalDpi="300" verticalDpi="300" orientation="landscape" paperSize="9" r:id="rId1"/>
  <headerFooter alignWithMargins="0">
    <oddHeader>&amp;L&amp;"굴림체,보통"〔별지 제5호 서식〕</oddHeader>
    <oddFooter>&amp;C2009교비결산서&amp;R&amp;P페이지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5"/>
  <dimension ref="A1:X50"/>
  <sheetViews>
    <sheetView zoomScaleSheetLayoutView="50" workbookViewId="0" topLeftCell="A1">
      <selection activeCell="D10" sqref="D10"/>
    </sheetView>
  </sheetViews>
  <sheetFormatPr defaultColWidth="8.88671875" defaultRowHeight="43.5" customHeight="1"/>
  <cols>
    <col min="1" max="16384" width="8.88671875" style="1" customWidth="1"/>
  </cols>
  <sheetData>
    <row r="1" spans="1:24" ht="43.5" customHeight="1">
      <c r="A1" s="504" t="s">
        <v>741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</row>
    <row r="2" spans="1:24" ht="43.5" customHeight="1">
      <c r="A2" s="504"/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</row>
    <row r="3" spans="1:24" ht="43.5" customHeight="1">
      <c r="A3" s="504"/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3"/>
    </row>
    <row r="4" spans="1:24" ht="43.5" customHeight="1">
      <c r="A4" s="504"/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</row>
    <row r="5" spans="1:24" ht="43.5" customHeight="1">
      <c r="A5" s="678" t="s">
        <v>716</v>
      </c>
      <c r="B5" s="678"/>
      <c r="C5" s="678"/>
      <c r="D5" s="678"/>
      <c r="E5" s="678"/>
      <c r="F5" s="678"/>
      <c r="G5" s="678"/>
      <c r="H5" s="678"/>
      <c r="I5" s="678"/>
      <c r="J5" s="678"/>
      <c r="K5" s="678"/>
      <c r="L5" s="678"/>
      <c r="M5" s="503"/>
      <c r="N5" s="503"/>
      <c r="O5" s="503"/>
      <c r="P5" s="503"/>
      <c r="Q5" s="503"/>
      <c r="R5" s="503"/>
      <c r="S5" s="503"/>
      <c r="T5" s="503"/>
      <c r="U5" s="503"/>
      <c r="V5" s="503"/>
      <c r="W5" s="503"/>
      <c r="X5" s="503"/>
    </row>
    <row r="6" spans="1:24" ht="43.5" customHeight="1">
      <c r="A6" s="678" t="s">
        <v>718</v>
      </c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678"/>
      <c r="M6" s="503"/>
      <c r="N6" s="503"/>
      <c r="O6" s="503"/>
      <c r="P6" s="503"/>
      <c r="Q6" s="503"/>
      <c r="R6" s="503"/>
      <c r="S6" s="503"/>
      <c r="T6" s="503"/>
      <c r="U6" s="503"/>
      <c r="V6" s="503"/>
      <c r="W6" s="503"/>
      <c r="X6" s="503"/>
    </row>
    <row r="7" spans="1:24" ht="43.5" customHeight="1">
      <c r="A7" s="504"/>
      <c r="B7" s="504"/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3"/>
      <c r="N7" s="503"/>
      <c r="O7" s="503"/>
      <c r="P7" s="503"/>
      <c r="Q7" s="503"/>
      <c r="R7" s="503"/>
      <c r="S7" s="503"/>
      <c r="T7" s="503"/>
      <c r="U7" s="503"/>
      <c r="V7" s="503"/>
      <c r="W7" s="503"/>
      <c r="X7" s="503"/>
    </row>
    <row r="8" spans="1:24" ht="43.5" customHeight="1">
      <c r="A8" s="504"/>
      <c r="B8" s="504"/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3"/>
      <c r="N8" s="503"/>
      <c r="O8" s="503"/>
      <c r="P8" s="503"/>
      <c r="Q8" s="503"/>
      <c r="R8" s="503"/>
      <c r="S8" s="503"/>
      <c r="T8" s="503"/>
      <c r="U8" s="503"/>
      <c r="V8" s="503"/>
      <c r="W8" s="503"/>
      <c r="X8" s="503"/>
    </row>
    <row r="9" spans="1:24" ht="43.5" customHeight="1">
      <c r="A9" s="504"/>
      <c r="B9" s="504"/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503"/>
      <c r="N9" s="503"/>
      <c r="O9" s="503"/>
      <c r="P9" s="503"/>
      <c r="Q9" s="503"/>
      <c r="R9" s="503"/>
      <c r="S9" s="503"/>
      <c r="T9" s="503"/>
      <c r="U9" s="503"/>
      <c r="V9" s="503"/>
      <c r="W9" s="503"/>
      <c r="X9" s="503"/>
    </row>
    <row r="10" spans="1:24" ht="43.5" customHeight="1">
      <c r="A10" s="504"/>
      <c r="B10" s="504"/>
      <c r="C10" s="504"/>
      <c r="D10" s="504"/>
      <c r="E10" s="504"/>
      <c r="F10" s="504"/>
      <c r="G10" s="504"/>
      <c r="H10" s="504"/>
      <c r="I10" s="504"/>
      <c r="J10" s="504"/>
      <c r="K10" s="504"/>
      <c r="L10" s="504"/>
      <c r="M10" s="503"/>
      <c r="N10" s="503"/>
      <c r="O10" s="503"/>
      <c r="P10" s="503"/>
      <c r="Q10" s="503"/>
      <c r="R10" s="503"/>
      <c r="S10" s="503"/>
      <c r="T10" s="503"/>
      <c r="U10" s="503"/>
      <c r="V10" s="503"/>
      <c r="W10" s="503"/>
      <c r="X10" s="503"/>
    </row>
    <row r="11" spans="1:24" ht="43.5" customHeight="1">
      <c r="A11" s="503"/>
      <c r="B11" s="503"/>
      <c r="C11" s="503"/>
      <c r="D11" s="503"/>
      <c r="E11" s="503"/>
      <c r="F11" s="503"/>
      <c r="G11" s="503"/>
      <c r="H11" s="503"/>
      <c r="I11" s="503"/>
      <c r="J11" s="503"/>
      <c r="K11" s="503"/>
      <c r="L11" s="503"/>
      <c r="M11" s="503"/>
      <c r="N11" s="503"/>
      <c r="O11" s="503"/>
      <c r="P11" s="503"/>
      <c r="Q11" s="503"/>
      <c r="R11" s="503"/>
      <c r="S11" s="503"/>
      <c r="T11" s="503"/>
      <c r="U11" s="503"/>
      <c r="V11" s="503"/>
      <c r="W11" s="503"/>
      <c r="X11" s="503"/>
    </row>
    <row r="12" spans="1:24" ht="43.5" customHeight="1">
      <c r="A12" s="503"/>
      <c r="B12" s="503"/>
      <c r="C12" s="503"/>
      <c r="D12" s="503"/>
      <c r="E12" s="503"/>
      <c r="F12" s="503"/>
      <c r="G12" s="503"/>
      <c r="H12" s="503"/>
      <c r="I12" s="503"/>
      <c r="J12" s="503"/>
      <c r="K12" s="503"/>
      <c r="L12" s="503"/>
      <c r="M12" s="503"/>
      <c r="N12" s="503"/>
      <c r="O12" s="503"/>
      <c r="P12" s="503"/>
      <c r="Q12" s="503"/>
      <c r="R12" s="503"/>
      <c r="S12" s="503"/>
      <c r="T12" s="503"/>
      <c r="U12" s="503"/>
      <c r="V12" s="503"/>
      <c r="W12" s="503"/>
      <c r="X12" s="503"/>
    </row>
    <row r="13" spans="1:24" ht="43.5" customHeight="1">
      <c r="A13" s="503"/>
      <c r="B13" s="503"/>
      <c r="C13" s="503"/>
      <c r="D13" s="503"/>
      <c r="E13" s="503"/>
      <c r="F13" s="503"/>
      <c r="G13" s="503"/>
      <c r="H13" s="503"/>
      <c r="I13" s="503"/>
      <c r="J13" s="503"/>
      <c r="K13" s="503"/>
      <c r="L13" s="503"/>
      <c r="M13" s="503"/>
      <c r="N13" s="503"/>
      <c r="O13" s="503"/>
      <c r="P13" s="503"/>
      <c r="Q13" s="503"/>
      <c r="R13" s="503"/>
      <c r="S13" s="503"/>
      <c r="T13" s="503"/>
      <c r="U13" s="503"/>
      <c r="V13" s="503"/>
      <c r="W13" s="503"/>
      <c r="X13" s="503"/>
    </row>
    <row r="14" spans="1:24" ht="43.5" customHeight="1">
      <c r="A14" s="503"/>
      <c r="B14" s="503"/>
      <c r="C14" s="503"/>
      <c r="D14" s="503"/>
      <c r="E14" s="503"/>
      <c r="F14" s="503"/>
      <c r="G14" s="503"/>
      <c r="H14" s="503"/>
      <c r="I14" s="503"/>
      <c r="J14" s="503"/>
      <c r="K14" s="503"/>
      <c r="L14" s="503"/>
      <c r="M14" s="503"/>
      <c r="N14" s="503"/>
      <c r="O14" s="503"/>
      <c r="P14" s="503"/>
      <c r="Q14" s="503"/>
      <c r="R14" s="503"/>
      <c r="S14" s="503"/>
      <c r="T14" s="503"/>
      <c r="U14" s="503"/>
      <c r="V14" s="503"/>
      <c r="W14" s="503"/>
      <c r="X14" s="503"/>
    </row>
    <row r="15" spans="1:24" ht="43.5" customHeight="1">
      <c r="A15" s="503"/>
      <c r="B15" s="503"/>
      <c r="C15" s="503"/>
      <c r="D15" s="503"/>
      <c r="E15" s="503"/>
      <c r="F15" s="503"/>
      <c r="G15" s="503"/>
      <c r="H15" s="503"/>
      <c r="I15" s="503"/>
      <c r="J15" s="503"/>
      <c r="K15" s="503"/>
      <c r="L15" s="503"/>
      <c r="M15" s="503"/>
      <c r="N15" s="503"/>
      <c r="O15" s="503"/>
      <c r="P15" s="503"/>
      <c r="Q15" s="503"/>
      <c r="R15" s="503"/>
      <c r="S15" s="503"/>
      <c r="T15" s="503"/>
      <c r="U15" s="503"/>
      <c r="V15" s="503"/>
      <c r="W15" s="503"/>
      <c r="X15" s="503"/>
    </row>
    <row r="16" spans="1:24" ht="43.5" customHeight="1">
      <c r="A16" s="503"/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  <c r="P16" s="503"/>
      <c r="Q16" s="503"/>
      <c r="R16" s="503"/>
      <c r="S16" s="503"/>
      <c r="T16" s="503"/>
      <c r="U16" s="503"/>
      <c r="V16" s="503"/>
      <c r="W16" s="503"/>
      <c r="X16" s="503"/>
    </row>
    <row r="17" spans="1:24" ht="43.5" customHeight="1">
      <c r="A17" s="503"/>
      <c r="B17" s="503"/>
      <c r="C17" s="503"/>
      <c r="D17" s="503"/>
      <c r="E17" s="503"/>
      <c r="F17" s="503"/>
      <c r="G17" s="503"/>
      <c r="H17" s="503"/>
      <c r="I17" s="503"/>
      <c r="J17" s="503"/>
      <c r="K17" s="503"/>
      <c r="L17" s="503"/>
      <c r="M17" s="503"/>
      <c r="N17" s="503"/>
      <c r="O17" s="503"/>
      <c r="P17" s="503"/>
      <c r="Q17" s="503"/>
      <c r="R17" s="503"/>
      <c r="S17" s="503"/>
      <c r="T17" s="503"/>
      <c r="U17" s="503"/>
      <c r="V17" s="503"/>
      <c r="W17" s="503"/>
      <c r="X17" s="503"/>
    </row>
    <row r="18" spans="1:24" ht="43.5" customHeight="1">
      <c r="A18" s="503"/>
      <c r="B18" s="503"/>
      <c r="C18" s="503"/>
      <c r="D18" s="503"/>
      <c r="E18" s="503"/>
      <c r="F18" s="503"/>
      <c r="G18" s="503"/>
      <c r="H18" s="503"/>
      <c r="I18" s="503"/>
      <c r="J18" s="503"/>
      <c r="K18" s="503"/>
      <c r="L18" s="503"/>
      <c r="M18" s="503"/>
      <c r="N18" s="503"/>
      <c r="O18" s="503"/>
      <c r="P18" s="503"/>
      <c r="Q18" s="503"/>
      <c r="R18" s="503"/>
      <c r="S18" s="503"/>
      <c r="T18" s="503"/>
      <c r="U18" s="503"/>
      <c r="V18" s="503"/>
      <c r="W18" s="503"/>
      <c r="X18" s="503"/>
    </row>
    <row r="19" spans="1:24" ht="43.5" customHeight="1">
      <c r="A19" s="503"/>
      <c r="B19" s="503"/>
      <c r="C19" s="503"/>
      <c r="D19" s="503"/>
      <c r="E19" s="503"/>
      <c r="F19" s="503"/>
      <c r="G19" s="503"/>
      <c r="H19" s="503"/>
      <c r="I19" s="503"/>
      <c r="J19" s="503"/>
      <c r="K19" s="503"/>
      <c r="L19" s="503"/>
      <c r="M19" s="503"/>
      <c r="N19" s="503"/>
      <c r="O19" s="503"/>
      <c r="P19" s="503"/>
      <c r="Q19" s="503"/>
      <c r="R19" s="503"/>
      <c r="S19" s="503"/>
      <c r="T19" s="503"/>
      <c r="U19" s="503"/>
      <c r="V19" s="503"/>
      <c r="W19" s="503"/>
      <c r="X19" s="503"/>
    </row>
    <row r="20" spans="1:24" ht="43.5" customHeight="1">
      <c r="A20" s="503"/>
      <c r="B20" s="503"/>
      <c r="C20" s="503"/>
      <c r="D20" s="503"/>
      <c r="E20" s="503"/>
      <c r="F20" s="503"/>
      <c r="G20" s="503"/>
      <c r="H20" s="503"/>
      <c r="I20" s="503"/>
      <c r="J20" s="503"/>
      <c r="K20" s="503"/>
      <c r="L20" s="503"/>
      <c r="M20" s="503"/>
      <c r="N20" s="503"/>
      <c r="O20" s="503"/>
      <c r="P20" s="503"/>
      <c r="Q20" s="503"/>
      <c r="R20" s="503"/>
      <c r="S20" s="503"/>
      <c r="T20" s="503"/>
      <c r="U20" s="503"/>
      <c r="V20" s="503"/>
      <c r="W20" s="503"/>
      <c r="X20" s="503"/>
    </row>
    <row r="21" spans="1:12" ht="43.5" customHeight="1">
      <c r="A21" s="503"/>
      <c r="B21" s="503"/>
      <c r="C21" s="503"/>
      <c r="D21" s="503"/>
      <c r="E21" s="503"/>
      <c r="F21" s="503"/>
      <c r="G21" s="503"/>
      <c r="H21" s="503"/>
      <c r="I21" s="503"/>
      <c r="J21" s="503"/>
      <c r="K21" s="503"/>
      <c r="L21" s="503"/>
    </row>
    <row r="22" spans="1:12" ht="43.5" customHeight="1">
      <c r="A22" s="503"/>
      <c r="B22" s="503"/>
      <c r="C22" s="503"/>
      <c r="D22" s="503"/>
      <c r="E22" s="503"/>
      <c r="F22" s="503"/>
      <c r="G22" s="503"/>
      <c r="H22" s="503"/>
      <c r="I22" s="503"/>
      <c r="J22" s="503"/>
      <c r="K22" s="503"/>
      <c r="L22" s="503"/>
    </row>
    <row r="23" spans="1:12" ht="43.5" customHeight="1">
      <c r="A23" s="503"/>
      <c r="B23" s="503"/>
      <c r="C23" s="503"/>
      <c r="D23" s="503"/>
      <c r="E23" s="503"/>
      <c r="F23" s="503"/>
      <c r="G23" s="503"/>
      <c r="H23" s="503"/>
      <c r="I23" s="503"/>
      <c r="J23" s="503"/>
      <c r="K23" s="503"/>
      <c r="L23" s="503"/>
    </row>
    <row r="24" spans="1:12" ht="43.5" customHeight="1">
      <c r="A24" s="503"/>
      <c r="B24" s="503"/>
      <c r="C24" s="503"/>
      <c r="D24" s="503"/>
      <c r="E24" s="503"/>
      <c r="F24" s="503"/>
      <c r="G24" s="503"/>
      <c r="H24" s="503"/>
      <c r="I24" s="503"/>
      <c r="J24" s="503"/>
      <c r="K24" s="503"/>
      <c r="L24" s="503"/>
    </row>
    <row r="25" spans="1:12" ht="43.5" customHeight="1">
      <c r="A25" s="503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</row>
    <row r="26" spans="1:12" ht="43.5" customHeight="1">
      <c r="A26" s="503"/>
      <c r="B26" s="503"/>
      <c r="C26" s="503"/>
      <c r="D26" s="503"/>
      <c r="E26" s="503"/>
      <c r="F26" s="503"/>
      <c r="G26" s="503"/>
      <c r="H26" s="503"/>
      <c r="I26" s="503"/>
      <c r="J26" s="503"/>
      <c r="K26" s="503"/>
      <c r="L26" s="503"/>
    </row>
    <row r="27" spans="1:12" ht="43.5" customHeight="1">
      <c r="A27" s="503"/>
      <c r="B27" s="503"/>
      <c r="C27" s="503"/>
      <c r="D27" s="503"/>
      <c r="E27" s="503"/>
      <c r="F27" s="503"/>
      <c r="G27" s="503"/>
      <c r="H27" s="503"/>
      <c r="I27" s="503"/>
      <c r="J27" s="503"/>
      <c r="K27" s="503"/>
      <c r="L27" s="503"/>
    </row>
    <row r="28" spans="1:12" ht="43.5" customHeight="1">
      <c r="A28" s="503"/>
      <c r="B28" s="503"/>
      <c r="C28" s="503"/>
      <c r="D28" s="503"/>
      <c r="E28" s="503"/>
      <c r="F28" s="503"/>
      <c r="G28" s="503"/>
      <c r="H28" s="503"/>
      <c r="I28" s="503"/>
      <c r="J28" s="503"/>
      <c r="K28" s="503"/>
      <c r="L28" s="503"/>
    </row>
    <row r="29" spans="1:12" ht="43.5" customHeight="1">
      <c r="A29" s="503"/>
      <c r="B29" s="503"/>
      <c r="C29" s="503"/>
      <c r="D29" s="503"/>
      <c r="E29" s="503"/>
      <c r="F29" s="503"/>
      <c r="G29" s="503"/>
      <c r="H29" s="503"/>
      <c r="I29" s="503"/>
      <c r="J29" s="503"/>
      <c r="K29" s="503"/>
      <c r="L29" s="503"/>
    </row>
    <row r="30" spans="1:12" ht="43.5" customHeight="1">
      <c r="A30" s="503"/>
      <c r="B30" s="503"/>
      <c r="C30" s="503"/>
      <c r="D30" s="503"/>
      <c r="E30" s="503"/>
      <c r="F30" s="503"/>
      <c r="G30" s="503"/>
      <c r="H30" s="503"/>
      <c r="I30" s="503"/>
      <c r="J30" s="503"/>
      <c r="K30" s="503"/>
      <c r="L30" s="503"/>
    </row>
    <row r="31" spans="1:12" ht="43.5" customHeight="1">
      <c r="A31" s="503"/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</row>
    <row r="32" spans="1:12" ht="43.5" customHeight="1">
      <c r="A32" s="503"/>
      <c r="B32" s="503"/>
      <c r="C32" s="503"/>
      <c r="D32" s="503"/>
      <c r="E32" s="503"/>
      <c r="F32" s="503"/>
      <c r="G32" s="503"/>
      <c r="H32" s="503"/>
      <c r="I32" s="503"/>
      <c r="J32" s="503"/>
      <c r="K32" s="503"/>
      <c r="L32" s="503"/>
    </row>
    <row r="33" spans="1:12" ht="43.5" customHeight="1">
      <c r="A33" s="503"/>
      <c r="B33" s="503"/>
      <c r="C33" s="503"/>
      <c r="D33" s="503"/>
      <c r="E33" s="503"/>
      <c r="F33" s="503"/>
      <c r="G33" s="503"/>
      <c r="H33" s="503"/>
      <c r="I33" s="503"/>
      <c r="J33" s="503"/>
      <c r="K33" s="503"/>
      <c r="L33" s="503"/>
    </row>
    <row r="34" spans="1:12" ht="43.5" customHeight="1">
      <c r="A34" s="503"/>
      <c r="B34" s="503"/>
      <c r="C34" s="503"/>
      <c r="D34" s="503"/>
      <c r="E34" s="503"/>
      <c r="F34" s="503"/>
      <c r="G34" s="503"/>
      <c r="H34" s="503"/>
      <c r="I34" s="503"/>
      <c r="J34" s="503"/>
      <c r="K34" s="503"/>
      <c r="L34" s="503"/>
    </row>
    <row r="35" spans="1:12" ht="43.5" customHeight="1">
      <c r="A35" s="503"/>
      <c r="B35" s="503"/>
      <c r="C35" s="503"/>
      <c r="D35" s="503"/>
      <c r="E35" s="503"/>
      <c r="F35" s="503"/>
      <c r="G35" s="503"/>
      <c r="H35" s="503"/>
      <c r="I35" s="503"/>
      <c r="J35" s="503"/>
      <c r="K35" s="503"/>
      <c r="L35" s="503"/>
    </row>
    <row r="36" spans="1:12" ht="43.5" customHeight="1">
      <c r="A36" s="503"/>
      <c r="B36" s="503"/>
      <c r="C36" s="503"/>
      <c r="D36" s="503"/>
      <c r="E36" s="503"/>
      <c r="F36" s="503"/>
      <c r="G36" s="503"/>
      <c r="H36" s="503"/>
      <c r="I36" s="503"/>
      <c r="J36" s="503"/>
      <c r="K36" s="503"/>
      <c r="L36" s="503"/>
    </row>
    <row r="37" spans="1:12" ht="43.5" customHeight="1">
      <c r="A37" s="503"/>
      <c r="B37" s="503"/>
      <c r="C37" s="503"/>
      <c r="D37" s="503"/>
      <c r="E37" s="503"/>
      <c r="F37" s="503"/>
      <c r="G37" s="503"/>
      <c r="H37" s="503"/>
      <c r="I37" s="503"/>
      <c r="J37" s="503"/>
      <c r="K37" s="503"/>
      <c r="L37" s="503"/>
    </row>
    <row r="38" spans="1:12" ht="43.5" customHeight="1">
      <c r="A38" s="503"/>
      <c r="B38" s="503"/>
      <c r="C38" s="503"/>
      <c r="D38" s="503"/>
      <c r="E38" s="503"/>
      <c r="F38" s="503"/>
      <c r="G38" s="503"/>
      <c r="H38" s="503"/>
      <c r="I38" s="503"/>
      <c r="J38" s="503"/>
      <c r="K38" s="503"/>
      <c r="L38" s="503"/>
    </row>
    <row r="39" spans="1:12" ht="43.5" customHeight="1">
      <c r="A39" s="503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</row>
    <row r="40" spans="1:12" ht="43.5" customHeight="1">
      <c r="A40" s="503"/>
      <c r="B40" s="503"/>
      <c r="C40" s="503"/>
      <c r="D40" s="503"/>
      <c r="E40" s="503"/>
      <c r="F40" s="503"/>
      <c r="G40" s="503"/>
      <c r="H40" s="503"/>
      <c r="I40" s="503"/>
      <c r="J40" s="503"/>
      <c r="K40" s="503"/>
      <c r="L40" s="503"/>
    </row>
    <row r="41" spans="3:4" ht="43.5" customHeight="1">
      <c r="C41" s="503"/>
      <c r="D41" s="503"/>
    </row>
    <row r="42" spans="3:4" ht="43.5" customHeight="1">
      <c r="C42" s="503"/>
      <c r="D42" s="503"/>
    </row>
    <row r="43" spans="3:4" ht="43.5" customHeight="1">
      <c r="C43" s="503"/>
      <c r="D43" s="503"/>
    </row>
    <row r="44" spans="3:4" ht="43.5" customHeight="1">
      <c r="C44" s="503"/>
      <c r="D44" s="503"/>
    </row>
    <row r="45" spans="3:4" ht="43.5" customHeight="1">
      <c r="C45" s="503"/>
      <c r="D45" s="503"/>
    </row>
    <row r="46" spans="3:4" ht="43.5" customHeight="1">
      <c r="C46" s="503"/>
      <c r="D46" s="503"/>
    </row>
    <row r="47" spans="3:4" ht="43.5" customHeight="1">
      <c r="C47" s="503"/>
      <c r="D47" s="503"/>
    </row>
    <row r="48" spans="3:4" ht="43.5" customHeight="1">
      <c r="C48" s="503"/>
      <c r="D48" s="503"/>
    </row>
    <row r="49" spans="3:4" ht="43.5" customHeight="1">
      <c r="C49" s="503"/>
      <c r="D49" s="503"/>
    </row>
    <row r="50" spans="3:4" ht="43.5" customHeight="1">
      <c r="C50" s="503"/>
      <c r="D50" s="503"/>
    </row>
  </sheetData>
  <mergeCells count="2">
    <mergeCell ref="A5:L5"/>
    <mergeCell ref="A6:L6"/>
  </mergeCells>
  <printOptions/>
  <pageMargins left="1.27" right="0.75" top="1" bottom="1" header="0.5" footer="0.5"/>
  <pageSetup firstPageNumber="35" useFirstPageNumber="1" horizontalDpi="600" verticalDpi="600" orientation="landscape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F204"/>
  <sheetViews>
    <sheetView zoomScale="95" zoomScaleNormal="95" workbookViewId="0" topLeftCell="A1">
      <selection activeCell="B105" sqref="B105"/>
    </sheetView>
  </sheetViews>
  <sheetFormatPr defaultColWidth="8.88671875" defaultRowHeight="13.5"/>
  <cols>
    <col min="1" max="2" width="23.5546875" style="247" customWidth="1"/>
    <col min="3" max="3" width="15.77734375" style="247" customWidth="1"/>
    <col min="4" max="4" width="16.77734375" style="247" customWidth="1"/>
    <col min="5" max="5" width="15.77734375" style="247" customWidth="1"/>
    <col min="6" max="6" width="16.77734375" style="247" customWidth="1"/>
    <col min="7" max="16384" width="8.88671875" style="247" customWidth="1"/>
  </cols>
  <sheetData>
    <row r="1" spans="1:6" ht="20.25">
      <c r="A1" s="670" t="s">
        <v>724</v>
      </c>
      <c r="B1" s="670"/>
      <c r="C1" s="29"/>
      <c r="D1" s="29"/>
      <c r="E1" s="29"/>
      <c r="F1" s="29"/>
    </row>
    <row r="2" spans="1:6" ht="13.5">
      <c r="A2" s="29"/>
      <c r="B2" s="29"/>
      <c r="C2" s="29"/>
      <c r="D2" s="29"/>
      <c r="E2" s="29"/>
      <c r="F2" s="31" t="s">
        <v>723</v>
      </c>
    </row>
    <row r="3" spans="1:6" s="270" customFormat="1" ht="14.25">
      <c r="A3" s="654" t="s">
        <v>620</v>
      </c>
      <c r="B3" s="655"/>
      <c r="C3" s="654" t="s">
        <v>621</v>
      </c>
      <c r="D3" s="655"/>
      <c r="E3" s="656" t="s">
        <v>622</v>
      </c>
      <c r="F3" s="657"/>
    </row>
    <row r="4" spans="1:6" s="270" customFormat="1" ht="14.25">
      <c r="A4" s="658" t="s">
        <v>623</v>
      </c>
      <c r="B4" s="659" t="s">
        <v>624</v>
      </c>
      <c r="C4" s="658" t="s">
        <v>625</v>
      </c>
      <c r="D4" s="659"/>
      <c r="E4" s="664" t="s">
        <v>626</v>
      </c>
      <c r="F4" s="665"/>
    </row>
    <row r="5" spans="1:6" s="270" customFormat="1" ht="14.25">
      <c r="A5" s="666"/>
      <c r="B5" s="667"/>
      <c r="C5" s="412" t="str">
        <f>B4</f>
        <v>목</v>
      </c>
      <c r="D5" s="425" t="str">
        <f>A4</f>
        <v>관, 항</v>
      </c>
      <c r="E5" s="426" t="str">
        <f>B4</f>
        <v>목</v>
      </c>
      <c r="F5" s="427" t="str">
        <f>A4</f>
        <v>관, 항</v>
      </c>
    </row>
    <row r="6" spans="1:6" ht="24" customHeight="1">
      <c r="A6" s="103" t="s">
        <v>466</v>
      </c>
      <c r="B6" s="223"/>
      <c r="C6" s="104"/>
      <c r="D6" s="259">
        <f>D7+D17</f>
        <v>3132057643</v>
      </c>
      <c r="E6" s="260"/>
      <c r="F6" s="259">
        <f>F7+F17</f>
        <v>3237147478</v>
      </c>
    </row>
    <row r="7" spans="1:6" ht="24" customHeight="1">
      <c r="A7" s="108" t="s">
        <v>467</v>
      </c>
      <c r="B7" s="221"/>
      <c r="C7" s="106"/>
      <c r="D7" s="421">
        <f>SUM(C8:C16)</f>
        <v>2205872253</v>
      </c>
      <c r="E7" s="422"/>
      <c r="F7" s="421">
        <f>SUM(E8:E16)</f>
        <v>2322736863</v>
      </c>
    </row>
    <row r="8" spans="1:6" ht="24" customHeight="1">
      <c r="A8" s="105"/>
      <c r="B8" s="221" t="s">
        <v>468</v>
      </c>
      <c r="C8" s="106">
        <f>합계잔액시산표!A117-'운영계산서(지출)'!C9</f>
        <v>1048206595</v>
      </c>
      <c r="D8" s="421"/>
      <c r="E8" s="106">
        <v>1103108653</v>
      </c>
      <c r="F8" s="421"/>
    </row>
    <row r="9" spans="1:6" ht="24" customHeight="1">
      <c r="A9" s="109"/>
      <c r="B9" s="221" t="s">
        <v>197</v>
      </c>
      <c r="C9" s="106"/>
      <c r="D9" s="421"/>
      <c r="E9" s="422"/>
      <c r="F9" s="421"/>
    </row>
    <row r="10" spans="1:6" ht="24" customHeight="1">
      <c r="A10" s="109"/>
      <c r="B10" s="221" t="s">
        <v>469</v>
      </c>
      <c r="C10" s="106">
        <f>합계잔액시산표!A118</f>
        <v>0</v>
      </c>
      <c r="D10" s="421"/>
      <c r="E10" s="422">
        <v>0</v>
      </c>
      <c r="F10" s="421"/>
    </row>
    <row r="11" spans="1:6" ht="24" customHeight="1">
      <c r="A11" s="109"/>
      <c r="B11" s="221" t="s">
        <v>470</v>
      </c>
      <c r="C11" s="106">
        <f>합계잔액시산표!A119</f>
        <v>846173248</v>
      </c>
      <c r="D11" s="421"/>
      <c r="E11" s="307">
        <v>872709760</v>
      </c>
      <c r="F11" s="421"/>
    </row>
    <row r="12" spans="1:6" ht="24" customHeight="1">
      <c r="A12" s="109"/>
      <c r="B12" s="221" t="s">
        <v>471</v>
      </c>
      <c r="C12" s="106">
        <f>합계잔액시산표!A120</f>
        <v>62940410</v>
      </c>
      <c r="D12" s="421"/>
      <c r="E12" s="307">
        <v>75176450</v>
      </c>
      <c r="F12" s="421"/>
    </row>
    <row r="13" spans="1:6" ht="24" customHeight="1">
      <c r="A13" s="109"/>
      <c r="B13" s="221" t="s">
        <v>472</v>
      </c>
      <c r="C13" s="106">
        <f>합계잔액시산표!A121</f>
        <v>248552000</v>
      </c>
      <c r="D13" s="421"/>
      <c r="E13" s="307">
        <v>271742000</v>
      </c>
      <c r="F13" s="421"/>
    </row>
    <row r="14" spans="1:6" ht="24" customHeight="1">
      <c r="A14" s="109"/>
      <c r="B14" s="221" t="s">
        <v>473</v>
      </c>
      <c r="C14" s="106">
        <f>합계잔액시산표!A122</f>
        <v>0</v>
      </c>
      <c r="D14" s="421"/>
      <c r="E14" s="422">
        <v>0</v>
      </c>
      <c r="F14" s="421"/>
    </row>
    <row r="15" spans="1:6" ht="24" customHeight="1">
      <c r="A15" s="109"/>
      <c r="B15" s="221" t="s">
        <v>474</v>
      </c>
      <c r="C15" s="106">
        <f>합계잔액시산표!A123</f>
        <v>0</v>
      </c>
      <c r="D15" s="421"/>
      <c r="E15" s="422">
        <v>0</v>
      </c>
      <c r="F15" s="421"/>
    </row>
    <row r="16" spans="1:6" ht="24" customHeight="1">
      <c r="A16" s="103"/>
      <c r="B16" s="221" t="s">
        <v>475</v>
      </c>
      <c r="C16" s="106">
        <f>합계잔액시산표!A124</f>
        <v>0</v>
      </c>
      <c r="D16" s="421"/>
      <c r="E16" s="422">
        <v>0</v>
      </c>
      <c r="F16" s="421"/>
    </row>
    <row r="17" spans="1:6" ht="24" customHeight="1">
      <c r="A17" s="108" t="s">
        <v>476</v>
      </c>
      <c r="B17" s="221"/>
      <c r="C17" s="106"/>
      <c r="D17" s="421">
        <f>SUM(C18:C24)</f>
        <v>926185390</v>
      </c>
      <c r="E17" s="422"/>
      <c r="F17" s="421">
        <f>SUM(E18:E24)</f>
        <v>914410615</v>
      </c>
    </row>
    <row r="18" spans="1:6" ht="24" customHeight="1">
      <c r="A18" s="108"/>
      <c r="B18" s="221" t="s">
        <v>477</v>
      </c>
      <c r="C18" s="106">
        <f>합계잔액시산표!A125</f>
        <v>426670000</v>
      </c>
      <c r="D18" s="107"/>
      <c r="E18" s="307">
        <v>392974000</v>
      </c>
      <c r="F18" s="421"/>
    </row>
    <row r="19" spans="1:6" ht="24" customHeight="1">
      <c r="A19" s="105"/>
      <c r="B19" s="221" t="s">
        <v>478</v>
      </c>
      <c r="C19" s="106">
        <f>합계잔액시산표!A126</f>
        <v>0</v>
      </c>
      <c r="D19" s="421"/>
      <c r="E19" s="307">
        <v>0</v>
      </c>
      <c r="F19" s="421"/>
    </row>
    <row r="20" spans="1:6" ht="24" customHeight="1">
      <c r="A20" s="109"/>
      <c r="B20" s="327" t="s">
        <v>479</v>
      </c>
      <c r="C20" s="418">
        <f>합계잔액시산표!A127</f>
        <v>407096260</v>
      </c>
      <c r="D20" s="423"/>
      <c r="E20" s="414">
        <v>400994815</v>
      </c>
      <c r="F20" s="423"/>
    </row>
    <row r="21" spans="1:6" ht="24" customHeight="1">
      <c r="A21" s="441"/>
      <c r="B21" s="219" t="s">
        <v>480</v>
      </c>
      <c r="C21" s="439">
        <f>합계잔액시산표!A128</f>
        <v>73634640</v>
      </c>
      <c r="D21" s="453"/>
      <c r="E21" s="432">
        <v>72769820</v>
      </c>
      <c r="F21" s="453"/>
    </row>
    <row r="22" spans="1:6" ht="24" customHeight="1">
      <c r="A22" s="109"/>
      <c r="B22" s="221" t="s">
        <v>481</v>
      </c>
      <c r="C22" s="106">
        <f>합계잔액시산표!A129</f>
        <v>1745430</v>
      </c>
      <c r="D22" s="421"/>
      <c r="E22" s="307">
        <v>29220960</v>
      </c>
      <c r="F22" s="421"/>
    </row>
    <row r="23" spans="1:6" ht="24" customHeight="1">
      <c r="A23" s="109"/>
      <c r="B23" s="221" t="s">
        <v>482</v>
      </c>
      <c r="C23" s="106">
        <f>합계잔액시산표!A130</f>
        <v>16730000</v>
      </c>
      <c r="D23" s="421"/>
      <c r="E23" s="307">
        <v>13788000</v>
      </c>
      <c r="F23" s="421"/>
    </row>
    <row r="24" spans="1:6" ht="24" customHeight="1">
      <c r="A24" s="103"/>
      <c r="B24" s="221" t="s">
        <v>483</v>
      </c>
      <c r="C24" s="106">
        <f>합계잔액시산표!A131</f>
        <v>309060</v>
      </c>
      <c r="D24" s="421"/>
      <c r="E24" s="307">
        <v>4663020</v>
      </c>
      <c r="F24" s="421"/>
    </row>
    <row r="25" spans="1:6" ht="24" customHeight="1">
      <c r="A25" s="108" t="s">
        <v>484</v>
      </c>
      <c r="B25" s="221"/>
      <c r="C25" s="106"/>
      <c r="D25" s="421">
        <f>D26+D35+D45</f>
        <v>565032899</v>
      </c>
      <c r="E25" s="422"/>
      <c r="F25" s="421">
        <f>F26+F35+F45</f>
        <v>574829562</v>
      </c>
    </row>
    <row r="26" spans="1:6" ht="24" customHeight="1">
      <c r="A26" s="108" t="s">
        <v>485</v>
      </c>
      <c r="B26" s="221"/>
      <c r="C26" s="106"/>
      <c r="D26" s="421">
        <f>SUM(C27:C34)</f>
        <v>244228730</v>
      </c>
      <c r="E26" s="422"/>
      <c r="F26" s="421">
        <f>SUM(E27:E34)</f>
        <v>296515490</v>
      </c>
    </row>
    <row r="27" spans="1:6" ht="24" customHeight="1">
      <c r="A27" s="105"/>
      <c r="B27" s="221" t="s">
        <v>486</v>
      </c>
      <c r="C27" s="106">
        <f>합계잔액시산표!A133</f>
        <v>38973750</v>
      </c>
      <c r="D27" s="421"/>
      <c r="E27" s="307">
        <v>40688000</v>
      </c>
      <c r="F27" s="421"/>
    </row>
    <row r="28" spans="1:6" ht="24" customHeight="1">
      <c r="A28" s="109"/>
      <c r="B28" s="221" t="s">
        <v>728</v>
      </c>
      <c r="C28" s="106">
        <f>합계잔액시산표!A134</f>
        <v>9689300</v>
      </c>
      <c r="D28" s="421"/>
      <c r="E28" s="307">
        <v>15890500</v>
      </c>
      <c r="F28" s="421"/>
    </row>
    <row r="29" spans="1:6" ht="24" customHeight="1">
      <c r="A29" s="109"/>
      <c r="B29" s="221" t="s">
        <v>729</v>
      </c>
      <c r="C29" s="106">
        <f>합계잔액시산표!A135</f>
        <v>18598620</v>
      </c>
      <c r="D29" s="421"/>
      <c r="E29" s="307">
        <v>55967000</v>
      </c>
      <c r="F29" s="421"/>
    </row>
    <row r="30" spans="1:6" ht="24" customHeight="1">
      <c r="A30" s="109"/>
      <c r="B30" s="221" t="s">
        <v>963</v>
      </c>
      <c r="C30" s="106">
        <f>합계잔액시산표!A136</f>
        <v>0</v>
      </c>
      <c r="D30" s="421"/>
      <c r="E30" s="307">
        <v>0</v>
      </c>
      <c r="F30" s="421"/>
    </row>
    <row r="31" spans="1:6" ht="24" customHeight="1">
      <c r="A31" s="109"/>
      <c r="B31" s="221" t="s">
        <v>730</v>
      </c>
      <c r="C31" s="106">
        <f>합계잔액시산표!A137</f>
        <v>94272440</v>
      </c>
      <c r="D31" s="421"/>
      <c r="E31" s="307">
        <v>96820730</v>
      </c>
      <c r="F31" s="421"/>
    </row>
    <row r="32" spans="1:6" ht="24" customHeight="1">
      <c r="A32" s="109"/>
      <c r="B32" s="221" t="s">
        <v>487</v>
      </c>
      <c r="C32" s="106">
        <f>합계잔액시산표!A138</f>
        <v>6707930</v>
      </c>
      <c r="D32" s="421"/>
      <c r="E32" s="307">
        <v>7539510</v>
      </c>
      <c r="F32" s="421"/>
    </row>
    <row r="33" spans="1:6" ht="24" customHeight="1">
      <c r="A33" s="109"/>
      <c r="B33" s="221" t="s">
        <v>731</v>
      </c>
      <c r="C33" s="106">
        <f>합계잔액시산표!A139</f>
        <v>42744700</v>
      </c>
      <c r="D33" s="421"/>
      <c r="E33" s="307">
        <v>40148540</v>
      </c>
      <c r="F33" s="421"/>
    </row>
    <row r="34" spans="1:6" ht="24" customHeight="1">
      <c r="A34" s="103"/>
      <c r="B34" s="221" t="s">
        <v>488</v>
      </c>
      <c r="C34" s="106">
        <f>합계잔액시산표!A140</f>
        <v>33241990</v>
      </c>
      <c r="D34" s="421"/>
      <c r="E34" s="307">
        <v>39461210</v>
      </c>
      <c r="F34" s="421"/>
    </row>
    <row r="35" spans="1:6" ht="24" customHeight="1">
      <c r="A35" s="108" t="s">
        <v>489</v>
      </c>
      <c r="B35" s="221"/>
      <c r="C35" s="106"/>
      <c r="D35" s="421">
        <f>SUM(C36:C44)</f>
        <v>214167379</v>
      </c>
      <c r="E35" s="422"/>
      <c r="F35" s="421">
        <f>SUM(E36:E44)</f>
        <v>198176054</v>
      </c>
    </row>
    <row r="36" spans="1:6" ht="24" customHeight="1">
      <c r="A36" s="105"/>
      <c r="B36" s="327" t="s">
        <v>490</v>
      </c>
      <c r="C36" s="418">
        <f>합계잔액시산표!A141</f>
        <v>8647200</v>
      </c>
      <c r="D36" s="423"/>
      <c r="E36" s="314">
        <v>9735100</v>
      </c>
      <c r="F36" s="423"/>
    </row>
    <row r="37" spans="1:6" ht="24" customHeight="1">
      <c r="A37" s="109"/>
      <c r="B37" s="223" t="s">
        <v>491</v>
      </c>
      <c r="C37" s="104">
        <f>합계잔액시산표!A142</f>
        <v>7194700</v>
      </c>
      <c r="D37" s="259"/>
      <c r="E37" s="307">
        <v>6128000</v>
      </c>
      <c r="F37" s="259"/>
    </row>
    <row r="38" spans="1:6" ht="24" customHeight="1">
      <c r="A38" s="109"/>
      <c r="B38" s="221" t="s">
        <v>492</v>
      </c>
      <c r="C38" s="106">
        <f>합계잔액시산표!A143</f>
        <v>31177050</v>
      </c>
      <c r="D38" s="421"/>
      <c r="E38" s="307">
        <v>26382980</v>
      </c>
      <c r="F38" s="421"/>
    </row>
    <row r="39" spans="1:6" ht="24" customHeight="1">
      <c r="A39" s="109"/>
      <c r="B39" s="221" t="s">
        <v>493</v>
      </c>
      <c r="C39" s="106">
        <f>합계잔액시산표!A144</f>
        <v>643000</v>
      </c>
      <c r="D39" s="421"/>
      <c r="E39" s="307">
        <v>2366000</v>
      </c>
      <c r="F39" s="421"/>
    </row>
    <row r="40" spans="1:6" ht="24" customHeight="1">
      <c r="A40" s="109"/>
      <c r="B40" s="221" t="s">
        <v>736</v>
      </c>
      <c r="C40" s="106">
        <f>합계잔액시산표!A145</f>
        <v>20803270</v>
      </c>
      <c r="D40" s="421"/>
      <c r="E40" s="307">
        <v>19269780</v>
      </c>
      <c r="F40" s="421"/>
    </row>
    <row r="41" spans="1:6" ht="24" customHeight="1">
      <c r="A41" s="109"/>
      <c r="B41" s="221" t="s">
        <v>737</v>
      </c>
      <c r="C41" s="106">
        <f>합계잔액시산표!A146</f>
        <v>97566989</v>
      </c>
      <c r="D41" s="421"/>
      <c r="E41" s="307">
        <v>86040404</v>
      </c>
      <c r="F41" s="421"/>
    </row>
    <row r="42" spans="1:6" ht="24" customHeight="1">
      <c r="A42" s="109"/>
      <c r="B42" s="221" t="s">
        <v>738</v>
      </c>
      <c r="C42" s="106">
        <f>합계잔액시산표!A147</f>
        <v>33277440</v>
      </c>
      <c r="D42" s="421"/>
      <c r="E42" s="307">
        <v>25795450</v>
      </c>
      <c r="F42" s="421"/>
    </row>
    <row r="43" spans="1:6" ht="24" customHeight="1">
      <c r="A43" s="109"/>
      <c r="B43" s="221" t="s">
        <v>739</v>
      </c>
      <c r="C43" s="106">
        <f>합계잔액시산표!A148</f>
        <v>14290930</v>
      </c>
      <c r="D43" s="421"/>
      <c r="E43" s="307">
        <v>21889640</v>
      </c>
      <c r="F43" s="421"/>
    </row>
    <row r="44" spans="1:6" ht="24" customHeight="1">
      <c r="A44" s="103"/>
      <c r="B44" s="221" t="s">
        <v>494</v>
      </c>
      <c r="C44" s="106">
        <f>합계잔액시산표!A149</f>
        <v>566800</v>
      </c>
      <c r="D44" s="421"/>
      <c r="E44" s="307">
        <v>568700</v>
      </c>
      <c r="F44" s="421"/>
    </row>
    <row r="45" spans="1:6" ht="24" customHeight="1">
      <c r="A45" s="108" t="s">
        <v>495</v>
      </c>
      <c r="B45" s="221"/>
      <c r="C45" s="106"/>
      <c r="D45" s="421">
        <f>SUM(C46:C54)</f>
        <v>106636790</v>
      </c>
      <c r="E45" s="422"/>
      <c r="F45" s="421">
        <f>SUM(E46:E54)</f>
        <v>80138018</v>
      </c>
    </row>
    <row r="46" spans="1:6" ht="24" customHeight="1">
      <c r="A46" s="105"/>
      <c r="B46" s="221" t="s">
        <v>557</v>
      </c>
      <c r="C46" s="106">
        <f>합계잔액시산표!A150</f>
        <v>16886890</v>
      </c>
      <c r="D46" s="421"/>
      <c r="E46" s="307">
        <v>15480620</v>
      </c>
      <c r="F46" s="421"/>
    </row>
    <row r="47" spans="1:6" ht="24" customHeight="1">
      <c r="A47" s="109"/>
      <c r="B47" s="221" t="s">
        <v>558</v>
      </c>
      <c r="C47" s="106">
        <f>합계잔액시산표!A151</f>
        <v>590000</v>
      </c>
      <c r="D47" s="421"/>
      <c r="E47" s="307">
        <v>1060000</v>
      </c>
      <c r="F47" s="421"/>
    </row>
    <row r="48" spans="1:6" ht="24" customHeight="1">
      <c r="A48" s="109"/>
      <c r="B48" s="221" t="s">
        <v>740</v>
      </c>
      <c r="C48" s="106">
        <f>합계잔액시산표!A152</f>
        <v>12160000</v>
      </c>
      <c r="D48" s="421"/>
      <c r="E48" s="307">
        <v>3960000</v>
      </c>
      <c r="F48" s="421"/>
    </row>
    <row r="49" spans="1:6" ht="24" customHeight="1">
      <c r="A49" s="109"/>
      <c r="B49" s="221" t="s">
        <v>559</v>
      </c>
      <c r="C49" s="106">
        <f>합계잔액시산표!A153</f>
        <v>15434640</v>
      </c>
      <c r="D49" s="421"/>
      <c r="E49" s="307">
        <v>15081688</v>
      </c>
      <c r="F49" s="421"/>
    </row>
    <row r="50" spans="1:6" ht="24" customHeight="1">
      <c r="A50" s="109"/>
      <c r="B50" s="221" t="s">
        <v>560</v>
      </c>
      <c r="C50" s="106">
        <f>합계잔액시산표!A154</f>
        <v>47096310</v>
      </c>
      <c r="D50" s="421"/>
      <c r="E50" s="414">
        <v>36396000</v>
      </c>
      <c r="F50" s="421"/>
    </row>
    <row r="51" spans="1:6" ht="24" customHeight="1">
      <c r="A51" s="109"/>
      <c r="B51" s="221" t="s">
        <v>561</v>
      </c>
      <c r="C51" s="106">
        <f>합계잔액시산표!A155</f>
        <v>3500000</v>
      </c>
      <c r="D51" s="421"/>
      <c r="E51" s="359">
        <v>1113350</v>
      </c>
      <c r="F51" s="421"/>
    </row>
    <row r="52" spans="1:6" ht="24" customHeight="1">
      <c r="A52" s="109"/>
      <c r="B52" s="327" t="s">
        <v>562</v>
      </c>
      <c r="C52" s="418">
        <f>합계잔액시산표!A156</f>
        <v>7993740</v>
      </c>
      <c r="D52" s="423"/>
      <c r="E52" s="307">
        <v>4375500</v>
      </c>
      <c r="F52" s="423"/>
    </row>
    <row r="53" spans="1:6" ht="24" customHeight="1">
      <c r="A53" s="109"/>
      <c r="B53" s="214" t="s">
        <v>965</v>
      </c>
      <c r="C53" s="104">
        <f>합계잔액시산표!A157</f>
        <v>0</v>
      </c>
      <c r="D53" s="519"/>
      <c r="E53" s="307">
        <v>0</v>
      </c>
      <c r="F53" s="519"/>
    </row>
    <row r="54" spans="1:6" ht="24" customHeight="1">
      <c r="A54" s="103"/>
      <c r="B54" s="221" t="s">
        <v>563</v>
      </c>
      <c r="C54" s="106">
        <f>합계잔액시산표!A158</f>
        <v>2975210</v>
      </c>
      <c r="D54" s="421"/>
      <c r="E54" s="307">
        <v>2670860</v>
      </c>
      <c r="F54" s="421"/>
    </row>
    <row r="55" spans="1:6" ht="24" customHeight="1">
      <c r="A55" s="103" t="s">
        <v>588</v>
      </c>
      <c r="B55" s="223"/>
      <c r="C55" s="104"/>
      <c r="D55" s="259">
        <f>D56+D60+D67</f>
        <v>1012834946</v>
      </c>
      <c r="E55" s="260"/>
      <c r="F55" s="259">
        <f>F56+F60+F67</f>
        <v>995118540</v>
      </c>
    </row>
    <row r="56" spans="1:6" ht="24" customHeight="1">
      <c r="A56" s="108" t="s">
        <v>589</v>
      </c>
      <c r="B56" s="221"/>
      <c r="C56" s="106"/>
      <c r="D56" s="421">
        <f>SUM(C57:C59)</f>
        <v>0</v>
      </c>
      <c r="E56" s="422"/>
      <c r="F56" s="421">
        <f>SUM(E57:E59)</f>
        <v>0</v>
      </c>
    </row>
    <row r="57" spans="1:6" ht="24" customHeight="1">
      <c r="A57" s="105"/>
      <c r="B57" s="221" t="s">
        <v>590</v>
      </c>
      <c r="C57" s="106">
        <f>합계잔액시산표!A160-'운영계산서(지출)'!C58</f>
        <v>0</v>
      </c>
      <c r="D57" s="421"/>
      <c r="E57" s="422">
        <v>0</v>
      </c>
      <c r="F57" s="421"/>
    </row>
    <row r="58" spans="1:6" ht="24" customHeight="1">
      <c r="A58" s="109"/>
      <c r="B58" s="221" t="s">
        <v>196</v>
      </c>
      <c r="C58" s="106">
        <f>'운영계산서(수입)'!C27</f>
        <v>0</v>
      </c>
      <c r="D58" s="421"/>
      <c r="E58" s="422">
        <v>0</v>
      </c>
      <c r="F58" s="421"/>
    </row>
    <row r="59" spans="1:6" ht="24" customHeight="1">
      <c r="A59" s="103"/>
      <c r="B59" s="221" t="s">
        <v>591</v>
      </c>
      <c r="C59" s="106">
        <f>합계잔액시산표!A161</f>
        <v>0</v>
      </c>
      <c r="D59" s="421"/>
      <c r="E59" s="422">
        <v>0</v>
      </c>
      <c r="F59" s="421"/>
    </row>
    <row r="60" spans="1:6" ht="24" customHeight="1">
      <c r="A60" s="108" t="s">
        <v>592</v>
      </c>
      <c r="B60" s="221"/>
      <c r="C60" s="106"/>
      <c r="D60" s="421">
        <f>SUM(C61:C66)</f>
        <v>862922330</v>
      </c>
      <c r="E60" s="422"/>
      <c r="F60" s="421">
        <f>SUM(E61:E66)</f>
        <v>847578540</v>
      </c>
    </row>
    <row r="61" spans="1:6" ht="24" customHeight="1">
      <c r="A61" s="105"/>
      <c r="B61" s="221" t="s">
        <v>593</v>
      </c>
      <c r="C61" s="106">
        <f>합계잔액시산표!A162</f>
        <v>283893040</v>
      </c>
      <c r="D61" s="421"/>
      <c r="E61" s="422">
        <v>187191520</v>
      </c>
      <c r="F61" s="421"/>
    </row>
    <row r="62" spans="1:6" ht="24" customHeight="1">
      <c r="A62" s="109"/>
      <c r="B62" s="221" t="s">
        <v>594</v>
      </c>
      <c r="C62" s="106">
        <f>합계잔액시산표!A163</f>
        <v>371351000</v>
      </c>
      <c r="D62" s="421"/>
      <c r="E62" s="422">
        <v>452577000</v>
      </c>
      <c r="F62" s="421"/>
    </row>
    <row r="63" spans="1:6" ht="24" customHeight="1">
      <c r="A63" s="109"/>
      <c r="B63" s="221" t="s">
        <v>595</v>
      </c>
      <c r="C63" s="106">
        <f>합계잔액시산표!A164</f>
        <v>159234290</v>
      </c>
      <c r="D63" s="421"/>
      <c r="E63" s="422">
        <v>156867020</v>
      </c>
      <c r="F63" s="421"/>
    </row>
    <row r="64" spans="1:6" ht="24" customHeight="1">
      <c r="A64" s="109"/>
      <c r="B64" s="221" t="s">
        <v>967</v>
      </c>
      <c r="C64" s="106">
        <f>합계잔액시산표!A165</f>
        <v>308000</v>
      </c>
      <c r="D64" s="421"/>
      <c r="E64" s="422">
        <v>1100000</v>
      </c>
      <c r="F64" s="421"/>
    </row>
    <row r="65" spans="1:6" ht="24" customHeight="1">
      <c r="A65" s="109"/>
      <c r="B65" s="221" t="s">
        <v>596</v>
      </c>
      <c r="C65" s="106">
        <f>합계잔액시산표!A166</f>
        <v>41455000</v>
      </c>
      <c r="D65" s="421"/>
      <c r="E65" s="422">
        <v>46585000</v>
      </c>
      <c r="F65" s="421"/>
    </row>
    <row r="66" spans="1:6" ht="24" customHeight="1">
      <c r="A66" s="103"/>
      <c r="B66" s="221" t="s">
        <v>597</v>
      </c>
      <c r="C66" s="106">
        <f>합계잔액시산표!A167</f>
        <v>6681000</v>
      </c>
      <c r="D66" s="421"/>
      <c r="E66" s="422">
        <v>3258000</v>
      </c>
      <c r="F66" s="421"/>
    </row>
    <row r="67" spans="1:6" ht="24" customHeight="1">
      <c r="A67" s="108" t="s">
        <v>598</v>
      </c>
      <c r="B67" s="221"/>
      <c r="C67" s="106"/>
      <c r="D67" s="421">
        <f>SUM(C68:C69)</f>
        <v>149912616</v>
      </c>
      <c r="E67" s="422"/>
      <c r="F67" s="421">
        <f>SUM(E68:E69)</f>
        <v>147540000</v>
      </c>
    </row>
    <row r="68" spans="1:6" ht="24" customHeight="1">
      <c r="A68" s="105"/>
      <c r="B68" s="327" t="s">
        <v>599</v>
      </c>
      <c r="C68" s="418">
        <f>합계잔액시산표!A168</f>
        <v>0</v>
      </c>
      <c r="D68" s="423"/>
      <c r="E68" s="424">
        <v>0</v>
      </c>
      <c r="F68" s="423"/>
    </row>
    <row r="69" spans="1:6" ht="24" customHeight="1">
      <c r="A69" s="103"/>
      <c r="B69" s="223" t="s">
        <v>600</v>
      </c>
      <c r="C69" s="104">
        <f>합계잔액시산표!A169</f>
        <v>149912616</v>
      </c>
      <c r="D69" s="259"/>
      <c r="E69" s="260">
        <v>147540000</v>
      </c>
      <c r="F69" s="259"/>
    </row>
    <row r="70" spans="1:6" ht="24" customHeight="1">
      <c r="A70" s="108" t="s">
        <v>601</v>
      </c>
      <c r="B70" s="221"/>
      <c r="C70" s="106"/>
      <c r="D70" s="421">
        <f>D71+D73</f>
        <v>557834919</v>
      </c>
      <c r="E70" s="422"/>
      <c r="F70" s="421">
        <f>F71+F73</f>
        <v>1607019737</v>
      </c>
    </row>
    <row r="71" spans="1:6" ht="24" customHeight="1">
      <c r="A71" s="108" t="s">
        <v>602</v>
      </c>
      <c r="B71" s="221"/>
      <c r="C71" s="106"/>
      <c r="D71" s="421">
        <f>C72</f>
        <v>0</v>
      </c>
      <c r="E71" s="422"/>
      <c r="F71" s="421">
        <f>E72</f>
        <v>0</v>
      </c>
    </row>
    <row r="72" spans="1:6" ht="24" customHeight="1">
      <c r="A72" s="103"/>
      <c r="B72" s="223" t="s">
        <v>603</v>
      </c>
      <c r="C72" s="104">
        <f>합계잔액시산표!A171</f>
        <v>0</v>
      </c>
      <c r="D72" s="259"/>
      <c r="E72" s="260">
        <v>0</v>
      </c>
      <c r="F72" s="259"/>
    </row>
    <row r="73" spans="1:6" ht="24" customHeight="1">
      <c r="A73" s="108" t="s">
        <v>604</v>
      </c>
      <c r="B73" s="221"/>
      <c r="C73" s="106"/>
      <c r="D73" s="421">
        <f>SUM(C74:C82)</f>
        <v>557834919</v>
      </c>
      <c r="E73" s="422"/>
      <c r="F73" s="421">
        <f>SUM(E74:E82)</f>
        <v>1607019737</v>
      </c>
    </row>
    <row r="74" spans="1:6" ht="24" customHeight="1">
      <c r="A74" s="105"/>
      <c r="B74" s="221" t="s">
        <v>605</v>
      </c>
      <c r="C74" s="106">
        <f>합계잔액시산표!A172</f>
        <v>2154974</v>
      </c>
      <c r="D74" s="421"/>
      <c r="E74" s="422">
        <v>1096160370</v>
      </c>
      <c r="F74" s="421"/>
    </row>
    <row r="75" spans="1:6" ht="24" customHeight="1">
      <c r="A75" s="109"/>
      <c r="B75" s="221" t="s">
        <v>969</v>
      </c>
      <c r="C75" s="106">
        <f>합계잔액시산표!A173</f>
        <v>0</v>
      </c>
      <c r="D75" s="421"/>
      <c r="E75" s="422">
        <v>0</v>
      </c>
      <c r="F75" s="421"/>
    </row>
    <row r="76" spans="1:6" ht="24" customHeight="1">
      <c r="A76" s="109"/>
      <c r="B76" s="221" t="s">
        <v>970</v>
      </c>
      <c r="C76" s="106">
        <f>합계잔액시산표!A174</f>
        <v>0</v>
      </c>
      <c r="D76" s="421"/>
      <c r="E76" s="422">
        <v>0</v>
      </c>
      <c r="F76" s="421"/>
    </row>
    <row r="77" spans="1:6" ht="24" customHeight="1">
      <c r="A77" s="109"/>
      <c r="B77" s="221" t="s">
        <v>971</v>
      </c>
      <c r="C77" s="106">
        <f>합계잔액시산표!A175</f>
        <v>0</v>
      </c>
      <c r="D77" s="421"/>
      <c r="E77" s="422">
        <v>0</v>
      </c>
      <c r="F77" s="421"/>
    </row>
    <row r="78" spans="1:6" ht="24" customHeight="1">
      <c r="A78" s="109"/>
      <c r="B78" s="221" t="s">
        <v>972</v>
      </c>
      <c r="C78" s="106">
        <f>합계잔액시산표!A176</f>
        <v>0</v>
      </c>
      <c r="D78" s="421"/>
      <c r="E78" s="422">
        <v>0</v>
      </c>
      <c r="F78" s="421"/>
    </row>
    <row r="79" spans="1:6" ht="24" customHeight="1">
      <c r="A79" s="109"/>
      <c r="B79" s="221" t="s">
        <v>450</v>
      </c>
      <c r="C79" s="106">
        <f>합계잔액시산표!A177</f>
        <v>0</v>
      </c>
      <c r="D79" s="421"/>
      <c r="E79" s="422">
        <v>0</v>
      </c>
      <c r="F79" s="421"/>
    </row>
    <row r="80" spans="1:6" ht="24" customHeight="1">
      <c r="A80" s="109"/>
      <c r="B80" s="221" t="s">
        <v>973</v>
      </c>
      <c r="C80" s="106">
        <f>합계잔액시산표!A178</f>
        <v>0</v>
      </c>
      <c r="D80" s="421"/>
      <c r="E80" s="422">
        <v>0</v>
      </c>
      <c r="F80" s="421"/>
    </row>
    <row r="81" spans="1:6" ht="24" customHeight="1">
      <c r="A81" s="109"/>
      <c r="B81" s="23" t="s">
        <v>577</v>
      </c>
      <c r="C81" s="106">
        <f>합계잔액시산표!A179</f>
        <v>69795147</v>
      </c>
      <c r="D81" s="421"/>
      <c r="E81" s="422">
        <v>70476113</v>
      </c>
      <c r="F81" s="421"/>
    </row>
    <row r="82" spans="1:6" ht="27.75" customHeight="1">
      <c r="A82" s="103"/>
      <c r="B82" s="23" t="s">
        <v>1144</v>
      </c>
      <c r="C82" s="106">
        <f>합계잔액시산표!A180</f>
        <v>485884798</v>
      </c>
      <c r="D82" s="421"/>
      <c r="E82" s="422">
        <v>440383254</v>
      </c>
      <c r="F82" s="421"/>
    </row>
    <row r="83" spans="1:6" ht="24" customHeight="1">
      <c r="A83" s="108" t="s">
        <v>997</v>
      </c>
      <c r="B83" s="221"/>
      <c r="C83" s="106"/>
      <c r="D83" s="421">
        <f>D84</f>
        <v>0</v>
      </c>
      <c r="E83" s="422"/>
      <c r="F83" s="421">
        <f>F84</f>
        <v>0</v>
      </c>
    </row>
    <row r="84" spans="1:6" ht="24" customHeight="1">
      <c r="A84" s="108" t="s">
        <v>995</v>
      </c>
      <c r="B84" s="221"/>
      <c r="C84" s="106"/>
      <c r="D84" s="421">
        <f>C85</f>
        <v>0</v>
      </c>
      <c r="E84" s="422"/>
      <c r="F84" s="421">
        <f>E85</f>
        <v>0</v>
      </c>
    </row>
    <row r="85" spans="1:6" ht="24" customHeight="1">
      <c r="A85" s="103"/>
      <c r="B85" s="223" t="s">
        <v>996</v>
      </c>
      <c r="C85" s="104">
        <f>합계잔액시산표!A181</f>
        <v>0</v>
      </c>
      <c r="D85" s="259"/>
      <c r="E85" s="260">
        <v>0</v>
      </c>
      <c r="F85" s="259"/>
    </row>
    <row r="86" spans="1:6" s="274" customFormat="1" ht="27" customHeight="1">
      <c r="A86" s="679" t="s">
        <v>619</v>
      </c>
      <c r="B86" s="680"/>
      <c r="C86" s="271"/>
      <c r="D86" s="272">
        <f>SUM(D6,D25,D55,D70,D84)</f>
        <v>5267760407</v>
      </c>
      <c r="E86" s="273"/>
      <c r="F86" s="272">
        <f>SUM(F6,F25,F55,F70,F84)</f>
        <v>6414115317</v>
      </c>
    </row>
    <row r="87" spans="1:6" s="274" customFormat="1" ht="27" customHeight="1">
      <c r="A87" s="521"/>
      <c r="B87" s="521"/>
      <c r="C87" s="522"/>
      <c r="D87" s="522"/>
      <c r="E87" s="522"/>
      <c r="F87" s="522"/>
    </row>
    <row r="88" spans="1:6" s="274" customFormat="1" ht="27" customHeight="1">
      <c r="A88" s="523"/>
      <c r="B88" s="523"/>
      <c r="C88" s="524"/>
      <c r="D88" s="524"/>
      <c r="E88" s="524"/>
      <c r="F88" s="524"/>
    </row>
    <row r="89" spans="1:6" ht="24" customHeight="1">
      <c r="A89" s="683" t="s">
        <v>180</v>
      </c>
      <c r="B89" s="455" t="s">
        <v>146</v>
      </c>
      <c r="C89" s="439"/>
      <c r="D89" s="453">
        <f>합계잔액시산표!A184</f>
        <v>129920000</v>
      </c>
      <c r="E89" s="454"/>
      <c r="F89" s="453">
        <v>0</v>
      </c>
    </row>
    <row r="90" spans="1:6" ht="24" customHeight="1">
      <c r="A90" s="676"/>
      <c r="B90" s="275" t="s">
        <v>147</v>
      </c>
      <c r="C90" s="104"/>
      <c r="D90" s="259">
        <f>합계잔액시산표!A185</f>
        <v>233245830</v>
      </c>
      <c r="E90" s="260"/>
      <c r="F90" s="259">
        <v>283810875</v>
      </c>
    </row>
    <row r="91" spans="1:6" ht="24" customHeight="1">
      <c r="A91" s="676"/>
      <c r="B91" s="275" t="s">
        <v>179</v>
      </c>
      <c r="C91" s="104"/>
      <c r="D91" s="259">
        <f>합계잔액시산표!A186</f>
        <v>0</v>
      </c>
      <c r="E91" s="260"/>
      <c r="F91" s="259"/>
    </row>
    <row r="92" spans="1:6" ht="24" customHeight="1">
      <c r="A92" s="684"/>
      <c r="B92" s="456" t="s">
        <v>134</v>
      </c>
      <c r="C92" s="457"/>
      <c r="D92" s="458">
        <f>SUM(D89:D91)</f>
        <v>363165830</v>
      </c>
      <c r="E92" s="459"/>
      <c r="F92" s="458">
        <f>SUM(F89:F91)</f>
        <v>283810875</v>
      </c>
    </row>
    <row r="93" spans="1:6" ht="27" customHeight="1">
      <c r="A93" s="681" t="s">
        <v>195</v>
      </c>
      <c r="B93" s="682"/>
      <c r="C93" s="276"/>
      <c r="D93" s="277">
        <f>합계잔액시산표!F187</f>
        <v>0</v>
      </c>
      <c r="E93" s="278"/>
      <c r="F93" s="277">
        <v>0</v>
      </c>
    </row>
    <row r="94" spans="1:6" ht="27" customHeight="1">
      <c r="A94" s="681" t="s">
        <v>153</v>
      </c>
      <c r="B94" s="682"/>
      <c r="C94" s="369"/>
      <c r="D94" s="375">
        <f>'운영계산서(수입)'!D57-'운영계산서(지출)'!D86-'운영계산서(지출)'!D92+'운영계산서(지출)'!D93</f>
        <v>233035957</v>
      </c>
      <c r="E94" s="370"/>
      <c r="F94" s="375">
        <f>'운영계산서(수입)'!F57-'운영계산서(지출)'!F86-'운영계산서(지출)'!F92+'운영계산서(지출)'!F93</f>
        <v>-761596550</v>
      </c>
    </row>
    <row r="95" spans="1:6" s="274" customFormat="1" ht="27" customHeight="1" thickBot="1">
      <c r="A95" s="660" t="s">
        <v>145</v>
      </c>
      <c r="B95" s="661"/>
      <c r="C95" s="111"/>
      <c r="D95" s="112">
        <f>D86+D92-D93+D94</f>
        <v>5863962194</v>
      </c>
      <c r="E95" s="262"/>
      <c r="F95" s="112">
        <f>F86+F92-F93+F94</f>
        <v>5936329642</v>
      </c>
    </row>
    <row r="96" spans="1:6" s="281" customFormat="1" ht="15.75" customHeight="1" thickTop="1">
      <c r="A96" s="279"/>
      <c r="B96" s="279"/>
      <c r="C96" s="280"/>
      <c r="D96" s="280"/>
      <c r="E96" s="280"/>
      <c r="F96" s="280"/>
    </row>
    <row r="97" spans="1:6" s="281" customFormat="1" ht="15.75" customHeight="1">
      <c r="A97" s="279"/>
      <c r="B97" s="279"/>
      <c r="C97" s="280"/>
      <c r="D97" s="280"/>
      <c r="E97" s="280"/>
      <c r="F97" s="280"/>
    </row>
    <row r="98" spans="1:6" s="281" customFormat="1" ht="15.75" customHeight="1">
      <c r="A98" s="279"/>
      <c r="B98" s="279"/>
      <c r="C98" s="280"/>
      <c r="D98" s="280"/>
      <c r="E98" s="280"/>
      <c r="F98" s="280"/>
    </row>
    <row r="99" spans="1:6" s="282" customFormat="1" ht="16.5" customHeight="1">
      <c r="A99" s="279"/>
      <c r="B99" s="279"/>
      <c r="C99" s="280"/>
      <c r="D99" s="280"/>
      <c r="E99" s="280"/>
      <c r="F99" s="280"/>
    </row>
    <row r="100" spans="1:6" s="283" customFormat="1" ht="17.25" customHeight="1">
      <c r="A100" s="265"/>
      <c r="B100" s="265"/>
      <c r="C100" s="261"/>
      <c r="D100" s="261"/>
      <c r="E100" s="261"/>
      <c r="F100" s="261"/>
    </row>
    <row r="101" spans="1:6" s="283" customFormat="1" ht="24" customHeight="1">
      <c r="A101" s="265"/>
      <c r="B101" s="265"/>
      <c r="C101" s="261"/>
      <c r="D101" s="261"/>
      <c r="E101" s="261"/>
      <c r="F101" s="261"/>
    </row>
    <row r="102" spans="1:6" s="283" customFormat="1" ht="24" customHeight="1">
      <c r="A102" s="265"/>
      <c r="B102" s="265"/>
      <c r="C102" s="261"/>
      <c r="D102" s="261"/>
      <c r="E102" s="261"/>
      <c r="F102" s="261"/>
    </row>
    <row r="103" spans="1:6" s="283" customFormat="1" ht="24" customHeight="1">
      <c r="A103" s="265"/>
      <c r="B103" s="265"/>
      <c r="C103" s="261"/>
      <c r="D103" s="261"/>
      <c r="E103" s="261"/>
      <c r="F103" s="261"/>
    </row>
    <row r="104" spans="1:6" s="283" customFormat="1" ht="24" customHeight="1">
      <c r="A104" s="265"/>
      <c r="B104" s="265"/>
      <c r="C104" s="261"/>
      <c r="D104" s="261"/>
      <c r="E104" s="261"/>
      <c r="F104" s="261"/>
    </row>
    <row r="105" spans="1:6" s="283" customFormat="1" ht="24" customHeight="1">
      <c r="A105" s="265"/>
      <c r="B105" s="265"/>
      <c r="C105" s="261"/>
      <c r="D105" s="261"/>
      <c r="E105" s="261"/>
      <c r="F105" s="261"/>
    </row>
    <row r="106" spans="1:6" s="283" customFormat="1" ht="24" customHeight="1">
      <c r="A106" s="265"/>
      <c r="B106" s="265"/>
      <c r="C106" s="261"/>
      <c r="D106" s="261"/>
      <c r="E106" s="261"/>
      <c r="F106" s="261"/>
    </row>
    <row r="107" spans="1:6" s="283" customFormat="1" ht="24" customHeight="1">
      <c r="A107" s="265"/>
      <c r="B107" s="265"/>
      <c r="C107" s="261"/>
      <c r="D107" s="261"/>
      <c r="E107" s="261"/>
      <c r="F107" s="261"/>
    </row>
    <row r="108" spans="1:6" s="283" customFormat="1" ht="24" customHeight="1">
      <c r="A108" s="265"/>
      <c r="B108" s="265"/>
      <c r="C108" s="261"/>
      <c r="D108" s="261"/>
      <c r="E108" s="261"/>
      <c r="F108" s="261"/>
    </row>
    <row r="109" spans="1:6" s="283" customFormat="1" ht="24" customHeight="1">
      <c r="A109" s="265"/>
      <c r="B109" s="265"/>
      <c r="C109" s="261"/>
      <c r="D109" s="261"/>
      <c r="E109" s="261"/>
      <c r="F109" s="261"/>
    </row>
    <row r="110" spans="1:6" s="283" customFormat="1" ht="24" customHeight="1">
      <c r="A110" s="265"/>
      <c r="B110" s="265"/>
      <c r="C110" s="261"/>
      <c r="D110" s="261"/>
      <c r="E110" s="261"/>
      <c r="F110" s="261"/>
    </row>
    <row r="111" spans="1:6" s="283" customFormat="1" ht="24" customHeight="1">
      <c r="A111" s="265"/>
      <c r="B111" s="265"/>
      <c r="C111" s="261"/>
      <c r="D111" s="261"/>
      <c r="E111" s="261"/>
      <c r="F111" s="261"/>
    </row>
    <row r="112" spans="1:6" s="283" customFormat="1" ht="24" customHeight="1">
      <c r="A112" s="265"/>
      <c r="B112" s="265"/>
      <c r="C112" s="261"/>
      <c r="D112" s="261"/>
      <c r="E112" s="261"/>
      <c r="F112" s="261"/>
    </row>
    <row r="113" spans="1:6" s="283" customFormat="1" ht="24" customHeight="1">
      <c r="A113" s="265"/>
      <c r="B113" s="265"/>
      <c r="C113" s="261"/>
      <c r="D113" s="261"/>
      <c r="E113" s="261"/>
      <c r="F113" s="261"/>
    </row>
    <row r="114" spans="1:6" s="283" customFormat="1" ht="24" customHeight="1">
      <c r="A114" s="265"/>
      <c r="B114" s="265"/>
      <c r="C114" s="261"/>
      <c r="D114" s="261"/>
      <c r="E114" s="261"/>
      <c r="F114" s="261"/>
    </row>
    <row r="115" spans="1:6" s="283" customFormat="1" ht="24" customHeight="1">
      <c r="A115" s="265"/>
      <c r="B115" s="265"/>
      <c r="C115" s="261"/>
      <c r="D115" s="261"/>
      <c r="E115" s="261"/>
      <c r="F115" s="261"/>
    </row>
    <row r="116" spans="1:6" s="283" customFormat="1" ht="24" customHeight="1">
      <c r="A116" s="265"/>
      <c r="B116" s="265"/>
      <c r="C116" s="261"/>
      <c r="D116" s="261"/>
      <c r="E116" s="261"/>
      <c r="F116" s="261"/>
    </row>
    <row r="117" spans="1:6" s="283" customFormat="1" ht="24" customHeight="1">
      <c r="A117" s="265"/>
      <c r="B117" s="265"/>
      <c r="C117" s="261"/>
      <c r="D117" s="261"/>
      <c r="E117" s="261"/>
      <c r="F117" s="261"/>
    </row>
    <row r="118" spans="1:6" s="283" customFormat="1" ht="24" customHeight="1">
      <c r="A118" s="265"/>
      <c r="B118" s="265"/>
      <c r="C118" s="261"/>
      <c r="D118" s="261"/>
      <c r="E118" s="261"/>
      <c r="F118" s="261"/>
    </row>
    <row r="119" spans="1:6" s="283" customFormat="1" ht="24" customHeight="1">
      <c r="A119" s="265"/>
      <c r="B119" s="265"/>
      <c r="C119" s="261"/>
      <c r="D119" s="261"/>
      <c r="E119" s="261"/>
      <c r="F119" s="261"/>
    </row>
    <row r="120" spans="1:6" s="283" customFormat="1" ht="24" customHeight="1">
      <c r="A120" s="265"/>
      <c r="B120" s="265"/>
      <c r="C120" s="261"/>
      <c r="D120" s="261"/>
      <c r="E120" s="261"/>
      <c r="F120" s="261"/>
    </row>
    <row r="121" spans="1:6" s="283" customFormat="1" ht="24" customHeight="1">
      <c r="A121" s="265"/>
      <c r="B121" s="265"/>
      <c r="C121" s="261"/>
      <c r="D121" s="261"/>
      <c r="E121" s="261"/>
      <c r="F121" s="261"/>
    </row>
    <row r="122" spans="1:6" s="283" customFormat="1" ht="24" customHeight="1">
      <c r="A122" s="265"/>
      <c r="B122" s="265"/>
      <c r="C122" s="261"/>
      <c r="D122" s="261"/>
      <c r="E122" s="261"/>
      <c r="F122" s="261"/>
    </row>
    <row r="123" spans="1:6" s="283" customFormat="1" ht="24" customHeight="1">
      <c r="A123" s="265"/>
      <c r="B123" s="265"/>
      <c r="C123" s="261"/>
      <c r="D123" s="261"/>
      <c r="E123" s="261"/>
      <c r="F123" s="261"/>
    </row>
    <row r="124" spans="1:6" s="283" customFormat="1" ht="24" customHeight="1">
      <c r="A124" s="265"/>
      <c r="B124" s="265"/>
      <c r="C124" s="261"/>
      <c r="D124" s="261"/>
      <c r="E124" s="261"/>
      <c r="F124" s="261"/>
    </row>
    <row r="125" spans="1:6" s="283" customFormat="1" ht="24" customHeight="1">
      <c r="A125" s="265"/>
      <c r="B125" s="265"/>
      <c r="C125" s="261"/>
      <c r="D125" s="261"/>
      <c r="E125" s="261"/>
      <c r="F125" s="261"/>
    </row>
    <row r="126" spans="1:6" s="283" customFormat="1" ht="24" customHeight="1">
      <c r="A126" s="265"/>
      <c r="B126" s="265"/>
      <c r="C126" s="261"/>
      <c r="D126" s="261"/>
      <c r="E126" s="261"/>
      <c r="F126" s="261"/>
    </row>
    <row r="127" spans="1:6" s="283" customFormat="1" ht="24" customHeight="1">
      <c r="A127" s="265"/>
      <c r="B127" s="265"/>
      <c r="C127" s="261"/>
      <c r="D127" s="261"/>
      <c r="E127" s="261"/>
      <c r="F127" s="261"/>
    </row>
    <row r="128" spans="1:6" s="283" customFormat="1" ht="24" customHeight="1">
      <c r="A128" s="265"/>
      <c r="B128" s="265"/>
      <c r="C128" s="261"/>
      <c r="D128" s="261"/>
      <c r="E128" s="261"/>
      <c r="F128" s="261"/>
    </row>
    <row r="129" spans="1:6" s="283" customFormat="1" ht="24" customHeight="1">
      <c r="A129" s="265"/>
      <c r="B129" s="265"/>
      <c r="C129" s="261"/>
      <c r="D129" s="261"/>
      <c r="E129" s="261"/>
      <c r="F129" s="261"/>
    </row>
    <row r="130" spans="1:6" s="283" customFormat="1" ht="24" customHeight="1">
      <c r="A130" s="265"/>
      <c r="B130" s="265"/>
      <c r="C130" s="261"/>
      <c r="D130" s="261"/>
      <c r="E130" s="261"/>
      <c r="F130" s="261"/>
    </row>
    <row r="131" spans="1:6" s="283" customFormat="1" ht="24" customHeight="1">
      <c r="A131" s="265"/>
      <c r="B131" s="265"/>
      <c r="C131" s="261"/>
      <c r="D131" s="261"/>
      <c r="E131" s="261"/>
      <c r="F131" s="261"/>
    </row>
    <row r="132" spans="1:6" s="283" customFormat="1" ht="24" customHeight="1">
      <c r="A132" s="265"/>
      <c r="B132" s="265"/>
      <c r="C132" s="261"/>
      <c r="D132" s="261"/>
      <c r="E132" s="261"/>
      <c r="F132" s="261"/>
    </row>
    <row r="133" spans="1:6" s="283" customFormat="1" ht="24" customHeight="1">
      <c r="A133" s="265"/>
      <c r="B133" s="265"/>
      <c r="C133" s="261"/>
      <c r="D133" s="261"/>
      <c r="E133" s="261"/>
      <c r="F133" s="261"/>
    </row>
    <row r="134" spans="1:6" s="283" customFormat="1" ht="24" customHeight="1">
      <c r="A134" s="265"/>
      <c r="B134" s="265"/>
      <c r="C134" s="261"/>
      <c r="D134" s="261"/>
      <c r="E134" s="261"/>
      <c r="F134" s="261"/>
    </row>
    <row r="135" spans="1:6" s="283" customFormat="1" ht="24" customHeight="1">
      <c r="A135" s="265"/>
      <c r="B135" s="265"/>
      <c r="C135" s="261"/>
      <c r="D135" s="261"/>
      <c r="E135" s="261"/>
      <c r="F135" s="261"/>
    </row>
    <row r="136" spans="1:6" s="283" customFormat="1" ht="24" customHeight="1">
      <c r="A136" s="265"/>
      <c r="B136" s="265"/>
      <c r="C136" s="261"/>
      <c r="D136" s="261"/>
      <c r="E136" s="261"/>
      <c r="F136" s="261"/>
    </row>
    <row r="137" spans="1:6" s="283" customFormat="1" ht="24" customHeight="1">
      <c r="A137" s="265"/>
      <c r="B137" s="265"/>
      <c r="C137" s="261"/>
      <c r="D137" s="261"/>
      <c r="E137" s="261"/>
      <c r="F137" s="261"/>
    </row>
    <row r="138" spans="1:6" s="283" customFormat="1" ht="24" customHeight="1">
      <c r="A138" s="265"/>
      <c r="B138" s="265"/>
      <c r="C138" s="261"/>
      <c r="D138" s="261"/>
      <c r="E138" s="261"/>
      <c r="F138" s="261"/>
    </row>
    <row r="139" spans="1:6" s="283" customFormat="1" ht="24" customHeight="1">
      <c r="A139" s="265"/>
      <c r="B139" s="265"/>
      <c r="C139" s="261"/>
      <c r="D139" s="261"/>
      <c r="E139" s="261"/>
      <c r="F139" s="261"/>
    </row>
    <row r="140" spans="1:6" s="283" customFormat="1" ht="24" customHeight="1">
      <c r="A140" s="265"/>
      <c r="B140" s="265"/>
      <c r="C140" s="261"/>
      <c r="D140" s="261"/>
      <c r="E140" s="261"/>
      <c r="F140" s="261"/>
    </row>
    <row r="141" spans="1:6" s="283" customFormat="1" ht="24" customHeight="1">
      <c r="A141" s="265"/>
      <c r="B141" s="265"/>
      <c r="C141" s="261"/>
      <c r="D141" s="261"/>
      <c r="E141" s="261"/>
      <c r="F141" s="261"/>
    </row>
    <row r="142" spans="1:6" s="283" customFormat="1" ht="24" customHeight="1">
      <c r="A142" s="265"/>
      <c r="B142" s="265"/>
      <c r="C142" s="261"/>
      <c r="D142" s="261"/>
      <c r="E142" s="261"/>
      <c r="F142" s="261"/>
    </row>
    <row r="143" spans="1:6" s="283" customFormat="1" ht="24" customHeight="1">
      <c r="A143" s="265"/>
      <c r="B143" s="265"/>
      <c r="C143" s="261"/>
      <c r="D143" s="261"/>
      <c r="E143" s="261"/>
      <c r="F143" s="261"/>
    </row>
    <row r="144" spans="1:6" s="283" customFormat="1" ht="24" customHeight="1">
      <c r="A144" s="265"/>
      <c r="B144" s="265"/>
      <c r="C144" s="261"/>
      <c r="D144" s="261"/>
      <c r="E144" s="261"/>
      <c r="F144" s="261"/>
    </row>
    <row r="145" spans="1:6" s="283" customFormat="1" ht="24" customHeight="1">
      <c r="A145" s="265"/>
      <c r="B145" s="265"/>
      <c r="C145" s="261"/>
      <c r="D145" s="261"/>
      <c r="E145" s="261"/>
      <c r="F145" s="261"/>
    </row>
    <row r="146" spans="1:6" s="283" customFormat="1" ht="24" customHeight="1">
      <c r="A146" s="265"/>
      <c r="B146" s="265"/>
      <c r="C146" s="261"/>
      <c r="D146" s="261"/>
      <c r="E146" s="261"/>
      <c r="F146" s="261"/>
    </row>
    <row r="147" spans="1:6" s="283" customFormat="1" ht="24" customHeight="1">
      <c r="A147" s="265"/>
      <c r="B147" s="265"/>
      <c r="C147" s="261"/>
      <c r="D147" s="261"/>
      <c r="E147" s="261"/>
      <c r="F147" s="261"/>
    </row>
    <row r="148" spans="1:6" s="283" customFormat="1" ht="24" customHeight="1">
      <c r="A148" s="265"/>
      <c r="B148" s="265"/>
      <c r="C148" s="261"/>
      <c r="D148" s="261"/>
      <c r="E148" s="261"/>
      <c r="F148" s="261"/>
    </row>
    <row r="149" spans="1:6" s="283" customFormat="1" ht="24" customHeight="1">
      <c r="A149" s="265"/>
      <c r="B149" s="265"/>
      <c r="C149" s="261"/>
      <c r="D149" s="261"/>
      <c r="E149" s="261"/>
      <c r="F149" s="261"/>
    </row>
    <row r="150" spans="1:6" s="283" customFormat="1" ht="24" customHeight="1">
      <c r="A150" s="265"/>
      <c r="B150" s="265"/>
      <c r="C150" s="261"/>
      <c r="D150" s="261"/>
      <c r="E150" s="261"/>
      <c r="F150" s="261"/>
    </row>
    <row r="151" spans="1:6" s="283" customFormat="1" ht="24" customHeight="1">
      <c r="A151" s="265"/>
      <c r="B151" s="265"/>
      <c r="C151" s="261"/>
      <c r="D151" s="261"/>
      <c r="E151" s="261"/>
      <c r="F151" s="261"/>
    </row>
    <row r="152" spans="1:6" s="283" customFormat="1" ht="24" customHeight="1">
      <c r="A152" s="265"/>
      <c r="B152" s="265"/>
      <c r="C152" s="261"/>
      <c r="D152" s="261"/>
      <c r="E152" s="261"/>
      <c r="F152" s="261"/>
    </row>
    <row r="153" spans="1:6" s="283" customFormat="1" ht="24" customHeight="1">
      <c r="A153" s="265"/>
      <c r="B153" s="265"/>
      <c r="C153" s="261"/>
      <c r="D153" s="261"/>
      <c r="E153" s="261"/>
      <c r="F153" s="261"/>
    </row>
    <row r="154" spans="1:6" s="283" customFormat="1" ht="24" customHeight="1">
      <c r="A154" s="265"/>
      <c r="B154" s="265"/>
      <c r="C154" s="261"/>
      <c r="D154" s="261"/>
      <c r="E154" s="261"/>
      <c r="F154" s="261"/>
    </row>
    <row r="155" spans="1:6" s="283" customFormat="1" ht="24" customHeight="1">
      <c r="A155" s="265"/>
      <c r="B155" s="265"/>
      <c r="C155" s="261"/>
      <c r="D155" s="261"/>
      <c r="E155" s="261"/>
      <c r="F155" s="261"/>
    </row>
    <row r="156" spans="1:6" s="283" customFormat="1" ht="24" customHeight="1">
      <c r="A156" s="265"/>
      <c r="B156" s="265"/>
      <c r="C156" s="261"/>
      <c r="D156" s="261"/>
      <c r="E156" s="261"/>
      <c r="F156" s="261"/>
    </row>
    <row r="157" spans="1:6" s="283" customFormat="1" ht="24" customHeight="1">
      <c r="A157" s="265"/>
      <c r="B157" s="265"/>
      <c r="C157" s="261"/>
      <c r="D157" s="261"/>
      <c r="E157" s="261"/>
      <c r="F157" s="261"/>
    </row>
    <row r="158" spans="1:6" s="283" customFormat="1" ht="24" customHeight="1">
      <c r="A158" s="265"/>
      <c r="B158" s="265"/>
      <c r="C158" s="261"/>
      <c r="D158" s="261"/>
      <c r="E158" s="261"/>
      <c r="F158" s="261"/>
    </row>
    <row r="159" spans="1:6" s="283" customFormat="1" ht="24" customHeight="1">
      <c r="A159" s="265"/>
      <c r="B159" s="265"/>
      <c r="C159" s="261"/>
      <c r="D159" s="261"/>
      <c r="E159" s="261"/>
      <c r="F159" s="261"/>
    </row>
    <row r="160" spans="1:6" s="283" customFormat="1" ht="24" customHeight="1">
      <c r="A160" s="265"/>
      <c r="B160" s="265"/>
      <c r="C160" s="261"/>
      <c r="D160" s="261"/>
      <c r="E160" s="261"/>
      <c r="F160" s="261"/>
    </row>
    <row r="161" spans="1:6" s="283" customFormat="1" ht="24" customHeight="1">
      <c r="A161" s="265"/>
      <c r="B161" s="265"/>
      <c r="C161" s="261"/>
      <c r="D161" s="261"/>
      <c r="E161" s="261"/>
      <c r="F161" s="261"/>
    </row>
    <row r="162" spans="1:6" s="283" customFormat="1" ht="24" customHeight="1">
      <c r="A162" s="265"/>
      <c r="B162" s="265"/>
      <c r="C162" s="261"/>
      <c r="D162" s="261"/>
      <c r="E162" s="261"/>
      <c r="F162" s="261"/>
    </row>
    <row r="163" spans="1:6" s="283" customFormat="1" ht="24" customHeight="1">
      <c r="A163" s="265"/>
      <c r="B163" s="265"/>
      <c r="C163" s="261"/>
      <c r="D163" s="261"/>
      <c r="E163" s="261"/>
      <c r="F163" s="261"/>
    </row>
    <row r="164" spans="1:6" s="283" customFormat="1" ht="24" customHeight="1">
      <c r="A164" s="265"/>
      <c r="B164" s="265"/>
      <c r="C164" s="261"/>
      <c r="D164" s="261"/>
      <c r="E164" s="261"/>
      <c r="F164" s="261"/>
    </row>
    <row r="165" spans="1:6" s="283" customFormat="1" ht="24" customHeight="1">
      <c r="A165" s="265"/>
      <c r="B165" s="265"/>
      <c r="C165" s="261"/>
      <c r="D165" s="261"/>
      <c r="E165" s="261"/>
      <c r="F165" s="261"/>
    </row>
    <row r="166" spans="1:6" s="283" customFormat="1" ht="24" customHeight="1">
      <c r="A166" s="265"/>
      <c r="B166" s="265"/>
      <c r="C166" s="261"/>
      <c r="D166" s="261"/>
      <c r="E166" s="261"/>
      <c r="F166" s="261"/>
    </row>
    <row r="167" spans="1:6" s="283" customFormat="1" ht="24" customHeight="1">
      <c r="A167" s="265"/>
      <c r="B167" s="265"/>
      <c r="C167" s="261"/>
      <c r="D167" s="261"/>
      <c r="E167" s="261"/>
      <c r="F167" s="261"/>
    </row>
    <row r="168" spans="1:6" s="283" customFormat="1" ht="24" customHeight="1">
      <c r="A168" s="265"/>
      <c r="B168" s="265"/>
      <c r="C168" s="261"/>
      <c r="D168" s="261"/>
      <c r="E168" s="261"/>
      <c r="F168" s="261"/>
    </row>
    <row r="169" spans="1:6" s="283" customFormat="1" ht="24" customHeight="1">
      <c r="A169" s="265"/>
      <c r="B169" s="265"/>
      <c r="C169" s="261"/>
      <c r="D169" s="261"/>
      <c r="E169" s="261"/>
      <c r="F169" s="261"/>
    </row>
    <row r="170" spans="1:6" s="283" customFormat="1" ht="24" customHeight="1">
      <c r="A170" s="265"/>
      <c r="B170" s="265"/>
      <c r="C170" s="261"/>
      <c r="D170" s="261"/>
      <c r="E170" s="261"/>
      <c r="F170" s="261"/>
    </row>
    <row r="171" spans="1:6" s="283" customFormat="1" ht="24" customHeight="1">
      <c r="A171" s="265"/>
      <c r="B171" s="265"/>
      <c r="C171" s="261"/>
      <c r="D171" s="261"/>
      <c r="E171" s="261"/>
      <c r="F171" s="261"/>
    </row>
    <row r="172" spans="1:6" s="283" customFormat="1" ht="24" customHeight="1">
      <c r="A172" s="265"/>
      <c r="B172" s="265"/>
      <c r="C172" s="261"/>
      <c r="D172" s="261"/>
      <c r="E172" s="261"/>
      <c r="F172" s="261"/>
    </row>
    <row r="173" spans="1:6" s="283" customFormat="1" ht="24" customHeight="1">
      <c r="A173" s="265"/>
      <c r="B173" s="265"/>
      <c r="C173" s="261"/>
      <c r="D173" s="261"/>
      <c r="E173" s="261"/>
      <c r="F173" s="261"/>
    </row>
    <row r="174" spans="1:6" s="283" customFormat="1" ht="24" customHeight="1">
      <c r="A174" s="265"/>
      <c r="B174" s="265"/>
      <c r="C174" s="261"/>
      <c r="D174" s="261"/>
      <c r="E174" s="261"/>
      <c r="F174" s="261"/>
    </row>
    <row r="175" spans="1:6" s="283" customFormat="1" ht="24" customHeight="1">
      <c r="A175" s="265"/>
      <c r="B175" s="265"/>
      <c r="C175" s="261"/>
      <c r="D175" s="261"/>
      <c r="E175" s="261"/>
      <c r="F175" s="261"/>
    </row>
    <row r="176" spans="1:6" s="283" customFormat="1" ht="24" customHeight="1">
      <c r="A176" s="265"/>
      <c r="B176" s="265"/>
      <c r="C176" s="261"/>
      <c r="D176" s="261"/>
      <c r="E176" s="261"/>
      <c r="F176" s="261"/>
    </row>
    <row r="177" spans="1:6" s="283" customFormat="1" ht="24" customHeight="1">
      <c r="A177" s="265"/>
      <c r="B177" s="265"/>
      <c r="C177" s="261"/>
      <c r="D177" s="261"/>
      <c r="E177" s="261"/>
      <c r="F177" s="261"/>
    </row>
    <row r="178" spans="1:6" s="283" customFormat="1" ht="24" customHeight="1">
      <c r="A178" s="265"/>
      <c r="B178" s="265"/>
      <c r="C178" s="261"/>
      <c r="D178" s="261"/>
      <c r="E178" s="261"/>
      <c r="F178" s="261"/>
    </row>
    <row r="179" spans="1:6" s="283" customFormat="1" ht="24" customHeight="1">
      <c r="A179" s="265"/>
      <c r="B179" s="265"/>
      <c r="C179" s="261"/>
      <c r="D179" s="261"/>
      <c r="E179" s="261"/>
      <c r="F179" s="261"/>
    </row>
    <row r="180" spans="1:6" s="283" customFormat="1" ht="24" customHeight="1">
      <c r="A180" s="265"/>
      <c r="B180" s="265"/>
      <c r="C180" s="261"/>
      <c r="D180" s="261"/>
      <c r="E180" s="261"/>
      <c r="F180" s="261"/>
    </row>
    <row r="181" spans="1:6" s="283" customFormat="1" ht="24" customHeight="1">
      <c r="A181" s="265"/>
      <c r="B181" s="265"/>
      <c r="C181" s="261"/>
      <c r="D181" s="261"/>
      <c r="E181" s="261"/>
      <c r="F181" s="261"/>
    </row>
    <row r="182" spans="1:6" s="283" customFormat="1" ht="24" customHeight="1">
      <c r="A182" s="265"/>
      <c r="B182" s="265"/>
      <c r="C182" s="265"/>
      <c r="D182" s="266"/>
      <c r="E182" s="266"/>
      <c r="F182" s="267"/>
    </row>
    <row r="183" spans="1:6" s="283" customFormat="1" ht="24" customHeight="1">
      <c r="A183" s="265"/>
      <c r="B183" s="265"/>
      <c r="C183" s="265"/>
      <c r="D183" s="266"/>
      <c r="E183" s="266"/>
      <c r="F183" s="267"/>
    </row>
    <row r="184" spans="1:6" s="283" customFormat="1" ht="24" customHeight="1">
      <c r="A184" s="265"/>
      <c r="B184" s="265"/>
      <c r="C184" s="265"/>
      <c r="D184" s="266"/>
      <c r="E184" s="266"/>
      <c r="F184" s="267"/>
    </row>
    <row r="185" spans="1:6" s="283" customFormat="1" ht="24" customHeight="1">
      <c r="A185" s="265"/>
      <c r="B185" s="265"/>
      <c r="C185" s="265"/>
      <c r="D185" s="266"/>
      <c r="E185" s="266"/>
      <c r="F185" s="267"/>
    </row>
    <row r="186" spans="1:6" s="283" customFormat="1" ht="24" customHeight="1">
      <c r="A186" s="265"/>
      <c r="B186" s="265"/>
      <c r="C186" s="265"/>
      <c r="D186" s="266"/>
      <c r="E186" s="266"/>
      <c r="F186" s="267"/>
    </row>
    <row r="187" spans="1:6" s="283" customFormat="1" ht="24" customHeight="1">
      <c r="A187" s="265"/>
      <c r="B187" s="265"/>
      <c r="C187" s="265"/>
      <c r="D187" s="266"/>
      <c r="E187" s="266"/>
      <c r="F187" s="267"/>
    </row>
    <row r="188" spans="1:6" s="283" customFormat="1" ht="24" customHeight="1">
      <c r="A188" s="265"/>
      <c r="B188" s="265"/>
      <c r="C188" s="265"/>
      <c r="D188" s="266"/>
      <c r="E188" s="266"/>
      <c r="F188" s="267"/>
    </row>
    <row r="189" spans="1:6" s="283" customFormat="1" ht="24" customHeight="1">
      <c r="A189" s="265"/>
      <c r="B189" s="265"/>
      <c r="C189" s="265"/>
      <c r="D189" s="266"/>
      <c r="E189" s="266"/>
      <c r="F189" s="267"/>
    </row>
    <row r="190" spans="1:6" s="283" customFormat="1" ht="24" customHeight="1">
      <c r="A190" s="265"/>
      <c r="B190" s="265"/>
      <c r="C190" s="265"/>
      <c r="D190" s="266"/>
      <c r="E190" s="266"/>
      <c r="F190" s="267"/>
    </row>
    <row r="191" spans="1:6" s="283" customFormat="1" ht="24" customHeight="1">
      <c r="A191" s="265"/>
      <c r="B191" s="265"/>
      <c r="C191" s="265"/>
      <c r="D191" s="266"/>
      <c r="E191" s="266"/>
      <c r="F191" s="267"/>
    </row>
    <row r="192" spans="1:6" s="283" customFormat="1" ht="24" customHeight="1">
      <c r="A192" s="265"/>
      <c r="B192" s="265"/>
      <c r="C192" s="265"/>
      <c r="D192" s="266"/>
      <c r="E192" s="266"/>
      <c r="F192" s="267"/>
    </row>
    <row r="193" spans="1:6" s="283" customFormat="1" ht="24" customHeight="1">
      <c r="A193" s="265"/>
      <c r="B193" s="265"/>
      <c r="C193" s="265"/>
      <c r="D193" s="266"/>
      <c r="E193" s="266"/>
      <c r="F193" s="267"/>
    </row>
    <row r="194" spans="1:6" s="283" customFormat="1" ht="24" customHeight="1">
      <c r="A194" s="265"/>
      <c r="B194" s="265"/>
      <c r="C194" s="265"/>
      <c r="D194" s="266"/>
      <c r="E194" s="266"/>
      <c r="F194" s="267"/>
    </row>
    <row r="195" spans="1:6" s="283" customFormat="1" ht="24" customHeight="1">
      <c r="A195" s="265"/>
      <c r="B195" s="265"/>
      <c r="C195" s="265"/>
      <c r="D195" s="266"/>
      <c r="E195" s="266"/>
      <c r="F195" s="267"/>
    </row>
    <row r="196" spans="1:6" s="283" customFormat="1" ht="24" customHeight="1">
      <c r="A196" s="265"/>
      <c r="B196" s="265"/>
      <c r="C196" s="265"/>
      <c r="D196" s="266"/>
      <c r="E196" s="266"/>
      <c r="F196" s="267"/>
    </row>
    <row r="197" spans="1:6" s="283" customFormat="1" ht="24" customHeight="1">
      <c r="A197" s="265"/>
      <c r="B197" s="265"/>
      <c r="C197" s="265"/>
      <c r="D197" s="266"/>
      <c r="E197" s="266"/>
      <c r="F197" s="267"/>
    </row>
    <row r="198" spans="1:6" s="283" customFormat="1" ht="24" customHeight="1">
      <c r="A198" s="265"/>
      <c r="B198" s="265"/>
      <c r="C198" s="265"/>
      <c r="D198" s="266"/>
      <c r="E198" s="266"/>
      <c r="F198" s="267"/>
    </row>
    <row r="199" spans="1:6" s="283" customFormat="1" ht="24" customHeight="1">
      <c r="A199" s="265"/>
      <c r="B199" s="265"/>
      <c r="C199" s="265"/>
      <c r="D199" s="266"/>
      <c r="E199" s="266"/>
      <c r="F199" s="267"/>
    </row>
    <row r="200" spans="1:6" s="283" customFormat="1" ht="24" customHeight="1">
      <c r="A200" s="265"/>
      <c r="B200" s="265"/>
      <c r="C200" s="265"/>
      <c r="D200" s="266"/>
      <c r="E200" s="266"/>
      <c r="F200" s="267"/>
    </row>
    <row r="201" spans="1:6" s="283" customFormat="1" ht="24" customHeight="1">
      <c r="A201" s="265"/>
      <c r="B201" s="265"/>
      <c r="C201" s="265"/>
      <c r="D201" s="266"/>
      <c r="E201" s="266"/>
      <c r="F201" s="267"/>
    </row>
    <row r="202" spans="1:6" s="283" customFormat="1" ht="24" customHeight="1">
      <c r="A202" s="265"/>
      <c r="B202" s="265"/>
      <c r="C202" s="265"/>
      <c r="D202" s="266"/>
      <c r="E202" s="266"/>
      <c r="F202" s="267"/>
    </row>
    <row r="203" spans="1:6" s="283" customFormat="1" ht="24" customHeight="1">
      <c r="A203" s="265"/>
      <c r="B203" s="265"/>
      <c r="C203" s="265"/>
      <c r="D203" s="266"/>
      <c r="E203" s="266"/>
      <c r="F203" s="267"/>
    </row>
    <row r="204" spans="1:6" s="283" customFormat="1" ht="24" customHeight="1">
      <c r="A204" s="265"/>
      <c r="B204" s="265"/>
      <c r="C204" s="265"/>
      <c r="D204" s="266"/>
      <c r="E204" s="266"/>
      <c r="F204" s="267"/>
    </row>
    <row r="205" s="283" customFormat="1" ht="24" customHeight="1"/>
    <row r="206" s="283" customFormat="1" ht="24" customHeight="1"/>
    <row r="207" s="283" customFormat="1" ht="24" customHeight="1"/>
    <row r="208" s="283" customFormat="1" ht="24" customHeight="1"/>
    <row r="209" s="283" customFormat="1" ht="24" customHeight="1"/>
    <row r="210" s="283" customFormat="1" ht="24" customHeight="1"/>
    <row r="211" s="283" customFormat="1" ht="24" customHeight="1"/>
    <row r="212" s="283" customFormat="1" ht="24" customHeight="1"/>
    <row r="213" s="283" customFormat="1" ht="24" customHeight="1"/>
    <row r="214" s="283" customFormat="1" ht="24" customHeight="1"/>
    <row r="215" s="283" customFormat="1" ht="24" customHeight="1"/>
    <row r="216" s="283" customFormat="1" ht="24" customHeight="1"/>
    <row r="217" s="283" customFormat="1" ht="24" customHeight="1"/>
    <row r="218" s="283" customFormat="1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</sheetData>
  <mergeCells count="13">
    <mergeCell ref="A1:B1"/>
    <mergeCell ref="A3:B3"/>
    <mergeCell ref="A95:B95"/>
    <mergeCell ref="A86:B86"/>
    <mergeCell ref="A93:B93"/>
    <mergeCell ref="A89:A92"/>
    <mergeCell ref="A94:B94"/>
    <mergeCell ref="C3:D3"/>
    <mergeCell ref="E3:F3"/>
    <mergeCell ref="A4:A5"/>
    <mergeCell ref="B4:B5"/>
    <mergeCell ref="C4:D4"/>
    <mergeCell ref="E4:F4"/>
  </mergeCells>
  <printOptions horizontalCentered="1"/>
  <pageMargins left="0.7480314960629921" right="0.5511811023622047" top="0.984251968503937" bottom="0.984251968503937" header="0.5118110236220472" footer="0.5118110236220472"/>
  <pageSetup firstPageNumber="27" useFirstPageNumber="1" horizontalDpi="600" verticalDpi="600" orientation="landscape" paperSize="9" r:id="rId1"/>
  <headerFooter alignWithMargins="0">
    <oddHeader>&amp;L&amp;"굴림체,보통"〔별지 제5호 서식〕</oddHeader>
    <oddFooter>&amp;C2009교비결산서&amp;R&amp;P페이지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6"/>
  <dimension ref="A1:L10"/>
  <sheetViews>
    <sheetView zoomScaleSheetLayoutView="50" workbookViewId="0" topLeftCell="A1">
      <selection activeCell="L15" sqref="L15"/>
    </sheetView>
  </sheetViews>
  <sheetFormatPr defaultColWidth="8.88671875" defaultRowHeight="43.5" customHeight="1"/>
  <cols>
    <col min="1" max="16384" width="8.88671875" style="1" customWidth="1"/>
  </cols>
  <sheetData>
    <row r="1" spans="1:12" ht="4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4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4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43.5" customHeight="1">
      <c r="A5" s="617" t="s">
        <v>556</v>
      </c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617"/>
    </row>
    <row r="6" spans="1:12" ht="43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4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4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4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43.5" customHeight="1">
      <c r="A10" s="2" t="s">
        <v>741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</sheetData>
  <mergeCells count="1">
    <mergeCell ref="A5:L5"/>
  </mergeCells>
  <printOptions/>
  <pageMargins left="1.27" right="0.75" top="1" bottom="1" header="0.5" footer="0.5"/>
  <pageSetup firstPageNumber="43" useFirstPageNumber="1" horizontalDpi="600" verticalDpi="600" orientation="landscape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6"/>
  <dimension ref="A1:G15"/>
  <sheetViews>
    <sheetView workbookViewId="0" topLeftCell="A1">
      <selection activeCell="A2" sqref="A2:G2"/>
    </sheetView>
  </sheetViews>
  <sheetFormatPr defaultColWidth="8.88671875" defaultRowHeight="30" customHeight="1"/>
  <cols>
    <col min="1" max="3" width="13.21484375" style="30" customWidth="1"/>
    <col min="4" max="4" width="20.4453125" style="30" customWidth="1"/>
    <col min="5" max="5" width="18.10546875" style="30" customWidth="1"/>
    <col min="6" max="6" width="17.21484375" style="30" customWidth="1"/>
    <col min="7" max="7" width="17.77734375" style="30" customWidth="1"/>
    <col min="8" max="16384" width="8.88671875" style="30" customWidth="1"/>
  </cols>
  <sheetData>
    <row r="1" spans="1:7" ht="38.25" customHeight="1">
      <c r="A1" s="689" t="s">
        <v>112</v>
      </c>
      <c r="B1" s="689"/>
      <c r="C1" s="689"/>
      <c r="D1" s="689"/>
      <c r="E1" s="689"/>
      <c r="F1" s="689"/>
      <c r="G1" s="689"/>
    </row>
    <row r="2" spans="1:7" ht="15.75" customHeight="1">
      <c r="A2" s="690">
        <f>전입금명세서!A2</f>
        <v>40237</v>
      </c>
      <c r="B2" s="690"/>
      <c r="C2" s="690"/>
      <c r="D2" s="690"/>
      <c r="E2" s="690"/>
      <c r="F2" s="690"/>
      <c r="G2" s="690"/>
    </row>
    <row r="3" spans="1:7" ht="15.75" customHeight="1">
      <c r="A3" s="691" t="str">
        <f>전입금명세서!A3</f>
        <v>(단위 : 원)</v>
      </c>
      <c r="B3" s="691"/>
      <c r="C3" s="691"/>
      <c r="D3" s="691"/>
      <c r="E3" s="691"/>
      <c r="F3" s="691"/>
      <c r="G3" s="691"/>
    </row>
    <row r="4" spans="1:7" ht="30" customHeight="1">
      <c r="A4" s="692" t="s">
        <v>106</v>
      </c>
      <c r="B4" s="693"/>
      <c r="C4" s="693"/>
      <c r="D4" s="694" t="s">
        <v>113</v>
      </c>
      <c r="E4" s="694" t="s">
        <v>109</v>
      </c>
      <c r="F4" s="694" t="s">
        <v>110</v>
      </c>
      <c r="G4" s="687" t="s">
        <v>650</v>
      </c>
    </row>
    <row r="5" spans="1:7" ht="30" customHeight="1">
      <c r="A5" s="49" t="s">
        <v>107</v>
      </c>
      <c r="B5" s="128" t="s">
        <v>108</v>
      </c>
      <c r="C5" s="128" t="s">
        <v>624</v>
      </c>
      <c r="D5" s="695"/>
      <c r="E5" s="695"/>
      <c r="F5" s="695"/>
      <c r="G5" s="688"/>
    </row>
    <row r="6" spans="1:7" ht="30" customHeight="1">
      <c r="A6" s="130"/>
      <c r="B6" s="131"/>
      <c r="C6" s="131"/>
      <c r="D6" s="131"/>
      <c r="E6" s="131"/>
      <c r="F6" s="131"/>
      <c r="G6" s="132"/>
    </row>
    <row r="7" spans="1:7" ht="30" customHeight="1">
      <c r="A7" s="130"/>
      <c r="B7" s="131"/>
      <c r="C7" s="131"/>
      <c r="D7" s="131"/>
      <c r="E7" s="131"/>
      <c r="F7" s="131"/>
      <c r="G7" s="132"/>
    </row>
    <row r="8" spans="1:7" ht="30" customHeight="1">
      <c r="A8" s="130"/>
      <c r="B8" s="131"/>
      <c r="C8" s="131"/>
      <c r="D8" s="131"/>
      <c r="E8" s="131"/>
      <c r="F8" s="131"/>
      <c r="G8" s="132"/>
    </row>
    <row r="9" spans="1:7" ht="30" customHeight="1">
      <c r="A9" s="130"/>
      <c r="B9" s="131"/>
      <c r="C9" s="131"/>
      <c r="D9" s="131"/>
      <c r="E9" s="131"/>
      <c r="F9" s="131"/>
      <c r="G9" s="132"/>
    </row>
    <row r="10" spans="1:7" ht="30" customHeight="1">
      <c r="A10" s="130"/>
      <c r="B10" s="131" t="s">
        <v>1021</v>
      </c>
      <c r="C10" s="131" t="s">
        <v>1022</v>
      </c>
      <c r="D10" s="131" t="s">
        <v>1023</v>
      </c>
      <c r="E10" s="131" t="s">
        <v>1024</v>
      </c>
      <c r="F10" s="131" t="s">
        <v>1025</v>
      </c>
      <c r="G10" s="132"/>
    </row>
    <row r="11" spans="1:7" ht="30" customHeight="1">
      <c r="A11" s="130"/>
      <c r="B11" s="131"/>
      <c r="C11" s="131"/>
      <c r="D11" s="131"/>
      <c r="E11" s="131"/>
      <c r="F11" s="131"/>
      <c r="G11" s="132"/>
    </row>
    <row r="12" spans="1:7" ht="30" customHeight="1">
      <c r="A12" s="130"/>
      <c r="B12" s="131"/>
      <c r="C12" s="131"/>
      <c r="D12" s="131"/>
      <c r="E12" s="131"/>
      <c r="F12" s="131"/>
      <c r="G12" s="132"/>
    </row>
    <row r="13" spans="1:7" ht="30" customHeight="1">
      <c r="A13" s="130"/>
      <c r="B13" s="131"/>
      <c r="C13" s="131"/>
      <c r="D13" s="131"/>
      <c r="E13" s="131"/>
      <c r="F13" s="131"/>
      <c r="G13" s="132"/>
    </row>
    <row r="14" spans="1:7" ht="30" customHeight="1">
      <c r="A14" s="49"/>
      <c r="B14" s="128"/>
      <c r="C14" s="128"/>
      <c r="D14" s="128"/>
      <c r="E14" s="128"/>
      <c r="F14" s="128"/>
      <c r="G14" s="129"/>
    </row>
    <row r="15" spans="1:7" ht="30" customHeight="1">
      <c r="A15" s="681" t="s">
        <v>111</v>
      </c>
      <c r="B15" s="685"/>
      <c r="C15" s="686"/>
      <c r="D15" s="128"/>
      <c r="E15" s="128"/>
      <c r="F15" s="128"/>
      <c r="G15" s="129"/>
    </row>
  </sheetData>
  <mergeCells count="9">
    <mergeCell ref="A15:C15"/>
    <mergeCell ref="G4:G5"/>
    <mergeCell ref="A1:G1"/>
    <mergeCell ref="A2:G2"/>
    <mergeCell ref="A3:G3"/>
    <mergeCell ref="A4:C4"/>
    <mergeCell ref="D4:D5"/>
    <mergeCell ref="E4:E5"/>
    <mergeCell ref="F4:F5"/>
  </mergeCells>
  <printOptions horizontalCentered="1"/>
  <pageMargins left="0.7480314960629921" right="0.5511811023622047" top="0.984251968503937" bottom="0.984251968503937" header="0.5118110236220472" footer="0.5118110236220472"/>
  <pageSetup firstPageNumber="33" useFirstPageNumber="1" horizontalDpi="600" verticalDpi="600" orientation="landscape" paperSize="9" r:id="rId1"/>
  <headerFooter alignWithMargins="0">
    <oddHeader>&amp;L&amp;"굴림체,보통"〔별지 제5의2호 서식〕</oddHeader>
    <oddFooter>&amp;C2009교비결산서&amp;R&amp;P페이지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/>
  <dimension ref="A1:H36"/>
  <sheetViews>
    <sheetView zoomScale="90" zoomScaleNormal="90" zoomScaleSheetLayoutView="100" workbookViewId="0" topLeftCell="A13">
      <selection activeCell="G33" sqref="G33"/>
    </sheetView>
  </sheetViews>
  <sheetFormatPr defaultColWidth="8.88671875" defaultRowHeight="13.5"/>
  <cols>
    <col min="1" max="1" width="11.5546875" style="5" customWidth="1"/>
    <col min="2" max="2" width="9.4453125" style="5" customWidth="1"/>
    <col min="3" max="3" width="11.21484375" style="5" customWidth="1"/>
    <col min="4" max="4" width="11.4453125" style="5" customWidth="1"/>
    <col min="5" max="5" width="11.21484375" style="5" customWidth="1"/>
    <col min="6" max="6" width="18.4453125" style="5" bestFit="1" customWidth="1"/>
    <col min="7" max="7" width="17.99609375" style="100" customWidth="1"/>
    <col min="8" max="8" width="16.99609375" style="5" customWidth="1"/>
    <col min="9" max="16384" width="8.88671875" style="4" customWidth="1"/>
  </cols>
  <sheetData>
    <row r="1" spans="1:8" ht="33" customHeight="1">
      <c r="A1" s="635" t="s">
        <v>747</v>
      </c>
      <c r="B1" s="635"/>
      <c r="C1" s="635"/>
      <c r="D1" s="635"/>
      <c r="E1" s="635"/>
      <c r="F1" s="635"/>
      <c r="G1" s="635"/>
      <c r="H1" s="635"/>
    </row>
    <row r="2" spans="1:8" ht="15.75" customHeight="1">
      <c r="A2" s="696">
        <f>현금실사표!A2:F2</f>
        <v>40237</v>
      </c>
      <c r="B2" s="696"/>
      <c r="C2" s="696"/>
      <c r="D2" s="696"/>
      <c r="E2" s="696"/>
      <c r="F2" s="696"/>
      <c r="G2" s="696"/>
      <c r="H2" s="696"/>
    </row>
    <row r="3" spans="1:8" ht="18" customHeight="1">
      <c r="A3" s="84"/>
      <c r="B3" s="84"/>
      <c r="C3" s="84"/>
      <c r="D3" s="84"/>
      <c r="E3" s="84"/>
      <c r="F3" s="84"/>
      <c r="G3" s="85"/>
      <c r="H3" s="538"/>
    </row>
    <row r="4" spans="1:8" s="13" customFormat="1" ht="25.5" customHeight="1">
      <c r="A4" s="86" t="s">
        <v>748</v>
      </c>
      <c r="B4" s="87" t="s">
        <v>749</v>
      </c>
      <c r="C4" s="87" t="s">
        <v>750</v>
      </c>
      <c r="D4" s="87" t="s">
        <v>751</v>
      </c>
      <c r="E4" s="87" t="s">
        <v>752</v>
      </c>
      <c r="F4" s="87" t="s">
        <v>753</v>
      </c>
      <c r="G4" s="88" t="s">
        <v>754</v>
      </c>
      <c r="H4" s="89" t="s">
        <v>755</v>
      </c>
    </row>
    <row r="5" spans="1:8" ht="24" customHeight="1">
      <c r="A5" s="130" t="s">
        <v>756</v>
      </c>
      <c r="B5" s="155" t="s">
        <v>757</v>
      </c>
      <c r="C5" s="155" t="s">
        <v>758</v>
      </c>
      <c r="D5" s="125"/>
      <c r="E5" s="125"/>
      <c r="F5" s="470"/>
      <c r="G5" s="80"/>
      <c r="H5" s="90"/>
    </row>
    <row r="6" spans="1:8" ht="24" customHeight="1">
      <c r="A6" s="130"/>
      <c r="B6" s="206" t="s">
        <v>759</v>
      </c>
      <c r="C6" s="206" t="s">
        <v>758</v>
      </c>
      <c r="D6" s="206" t="s">
        <v>998</v>
      </c>
      <c r="E6" s="206" t="s">
        <v>1010</v>
      </c>
      <c r="F6" s="39" t="s">
        <v>999</v>
      </c>
      <c r="G6" s="80">
        <v>118465826</v>
      </c>
      <c r="H6" s="90" t="s">
        <v>1011</v>
      </c>
    </row>
    <row r="7" spans="1:8" ht="24" customHeight="1">
      <c r="A7" s="130"/>
      <c r="B7" s="131"/>
      <c r="C7" s="131" t="s">
        <v>1019</v>
      </c>
      <c r="D7" s="131"/>
      <c r="E7" s="131"/>
      <c r="F7" s="39" t="s">
        <v>1000</v>
      </c>
      <c r="G7" s="80">
        <v>2527</v>
      </c>
      <c r="H7" s="90" t="s">
        <v>1012</v>
      </c>
    </row>
    <row r="8" spans="1:8" ht="24" customHeight="1">
      <c r="A8" s="130"/>
      <c r="B8" s="131"/>
      <c r="C8" s="131"/>
      <c r="D8" s="131"/>
      <c r="E8" s="131"/>
      <c r="F8" s="39" t="s">
        <v>1001</v>
      </c>
      <c r="G8" s="80">
        <v>1045293</v>
      </c>
      <c r="H8" s="90" t="s">
        <v>1013</v>
      </c>
    </row>
    <row r="9" spans="1:8" ht="24" customHeight="1">
      <c r="A9" s="130"/>
      <c r="B9" s="131"/>
      <c r="C9" s="131"/>
      <c r="D9" s="131"/>
      <c r="E9" s="131"/>
      <c r="F9" s="39" t="s">
        <v>1002</v>
      </c>
      <c r="G9" s="80">
        <v>903049</v>
      </c>
      <c r="H9" s="90" t="s">
        <v>1014</v>
      </c>
    </row>
    <row r="10" spans="1:8" ht="24" customHeight="1">
      <c r="A10" s="130"/>
      <c r="B10" s="131"/>
      <c r="C10" s="131"/>
      <c r="D10" s="131"/>
      <c r="E10" s="131"/>
      <c r="F10" s="39" t="s">
        <v>1070</v>
      </c>
      <c r="G10" s="80">
        <v>6521</v>
      </c>
      <c r="H10" s="90" t="s">
        <v>1071</v>
      </c>
    </row>
    <row r="11" spans="1:8" ht="24" customHeight="1">
      <c r="A11" s="130"/>
      <c r="B11" s="131"/>
      <c r="C11" s="131"/>
      <c r="D11" s="131"/>
      <c r="E11" s="131"/>
      <c r="F11" s="39" t="s">
        <v>1003</v>
      </c>
      <c r="G11" s="80">
        <v>395029961</v>
      </c>
      <c r="H11" s="90" t="s">
        <v>2</v>
      </c>
    </row>
    <row r="12" spans="1:8" ht="24" customHeight="1">
      <c r="A12" s="130"/>
      <c r="B12" s="131"/>
      <c r="C12" s="131"/>
      <c r="D12" s="131"/>
      <c r="E12" s="131"/>
      <c r="F12" s="39" t="s">
        <v>1005</v>
      </c>
      <c r="G12" s="80">
        <v>6066114</v>
      </c>
      <c r="H12" s="90" t="s">
        <v>1015</v>
      </c>
    </row>
    <row r="13" spans="1:8" ht="24" customHeight="1">
      <c r="A13" s="130"/>
      <c r="B13" s="131"/>
      <c r="C13" s="131"/>
      <c r="D13" s="131"/>
      <c r="E13" s="131"/>
      <c r="F13" s="39" t="s">
        <v>1006</v>
      </c>
      <c r="G13" s="80">
        <v>260751140</v>
      </c>
      <c r="H13" s="90" t="s">
        <v>1016</v>
      </c>
    </row>
    <row r="14" spans="1:8" ht="24" customHeight="1">
      <c r="A14" s="130"/>
      <c r="B14" s="131"/>
      <c r="C14" s="131"/>
      <c r="D14" s="131"/>
      <c r="E14" s="131"/>
      <c r="F14" s="39" t="s">
        <v>1170</v>
      </c>
      <c r="G14" s="80">
        <v>14908656</v>
      </c>
      <c r="H14" s="90" t="s">
        <v>1171</v>
      </c>
    </row>
    <row r="15" spans="1:8" ht="24" customHeight="1">
      <c r="A15" s="130"/>
      <c r="B15" s="131"/>
      <c r="C15" s="131"/>
      <c r="D15" s="131"/>
      <c r="E15" s="131"/>
      <c r="F15" s="39" t="s">
        <v>1072</v>
      </c>
      <c r="G15" s="80">
        <v>4438487</v>
      </c>
      <c r="H15" s="90" t="s">
        <v>1073</v>
      </c>
    </row>
    <row r="16" spans="1:8" ht="24" customHeight="1">
      <c r="A16" s="130"/>
      <c r="B16" s="131"/>
      <c r="C16" s="131"/>
      <c r="D16" s="131"/>
      <c r="E16" s="131"/>
      <c r="F16" s="39" t="s">
        <v>1176</v>
      </c>
      <c r="G16" s="80">
        <v>191609</v>
      </c>
      <c r="H16" s="90" t="s">
        <v>1177</v>
      </c>
    </row>
    <row r="17" spans="1:8" ht="24" customHeight="1">
      <c r="A17" s="130"/>
      <c r="B17" s="131"/>
      <c r="C17" s="131"/>
      <c r="D17" s="131"/>
      <c r="E17" s="155"/>
      <c r="F17" s="39" t="s">
        <v>1008</v>
      </c>
      <c r="G17" s="80">
        <v>375914</v>
      </c>
      <c r="H17" s="90" t="s">
        <v>1017</v>
      </c>
    </row>
    <row r="18" spans="1:8" ht="24" customHeight="1">
      <c r="A18" s="130"/>
      <c r="B18" s="131"/>
      <c r="C18" s="131"/>
      <c r="D18" s="704"/>
      <c r="E18" s="703" t="s">
        <v>1020</v>
      </c>
      <c r="F18" s="39" t="s">
        <v>1158</v>
      </c>
      <c r="G18" s="80">
        <v>4000000</v>
      </c>
      <c r="H18" s="90"/>
    </row>
    <row r="19" spans="1:8" ht="24" customHeight="1">
      <c r="A19" s="130"/>
      <c r="B19" s="131"/>
      <c r="C19" s="131"/>
      <c r="D19" s="704"/>
      <c r="E19" s="704"/>
      <c r="F19" s="39" t="s">
        <v>1172</v>
      </c>
      <c r="G19" s="80">
        <v>94409000</v>
      </c>
      <c r="H19" s="90"/>
    </row>
    <row r="20" spans="1:8" ht="24" customHeight="1">
      <c r="A20" s="130"/>
      <c r="B20" s="131"/>
      <c r="C20" s="131"/>
      <c r="D20" s="131"/>
      <c r="E20" s="131"/>
      <c r="F20" s="39" t="s">
        <v>1182</v>
      </c>
      <c r="G20" s="80">
        <v>8753951</v>
      </c>
      <c r="H20" s="90"/>
    </row>
    <row r="21" spans="1:8" ht="24" customHeight="1">
      <c r="A21" s="130"/>
      <c r="B21" s="131"/>
      <c r="C21" s="131"/>
      <c r="D21" s="131"/>
      <c r="E21" s="131"/>
      <c r="F21" s="39" t="s">
        <v>1159</v>
      </c>
      <c r="G21" s="80">
        <v>230000000</v>
      </c>
      <c r="H21" s="90"/>
    </row>
    <row r="22" spans="1:8" ht="24" customHeight="1">
      <c r="A22" s="130"/>
      <c r="B22" s="131"/>
      <c r="C22" s="131"/>
      <c r="D22" s="131"/>
      <c r="E22" s="131"/>
      <c r="F22" s="39" t="s">
        <v>1173</v>
      </c>
      <c r="G22" s="80">
        <v>100000000</v>
      </c>
      <c r="H22" s="90"/>
    </row>
    <row r="23" spans="1:8" ht="24" customHeight="1">
      <c r="A23" s="130"/>
      <c r="B23" s="131"/>
      <c r="C23" s="131"/>
      <c r="D23" s="131"/>
      <c r="E23" s="131"/>
      <c r="F23" s="39" t="s">
        <v>1180</v>
      </c>
      <c r="G23" s="80">
        <v>500000000</v>
      </c>
      <c r="H23" s="90"/>
    </row>
    <row r="24" spans="1:8" ht="24" customHeight="1">
      <c r="A24" s="130"/>
      <c r="B24" s="131"/>
      <c r="C24" s="131"/>
      <c r="D24" s="131"/>
      <c r="E24" s="131"/>
      <c r="F24" s="39" t="s">
        <v>1178</v>
      </c>
      <c r="G24" s="80">
        <v>300000000</v>
      </c>
      <c r="H24" s="90"/>
    </row>
    <row r="25" spans="1:8" ht="24" customHeight="1">
      <c r="A25" s="130"/>
      <c r="B25" s="131"/>
      <c r="C25" s="131"/>
      <c r="D25" s="131"/>
      <c r="E25" s="131"/>
      <c r="F25" s="39" t="s">
        <v>1179</v>
      </c>
      <c r="G25" s="80">
        <v>300000000</v>
      </c>
      <c r="H25" s="90"/>
    </row>
    <row r="26" spans="1:8" ht="24" customHeight="1">
      <c r="A26" s="37"/>
      <c r="B26" s="38"/>
      <c r="C26" s="38"/>
      <c r="D26" s="91"/>
      <c r="E26" s="703" t="s">
        <v>1010</v>
      </c>
      <c r="F26" s="39" t="s">
        <v>1004</v>
      </c>
      <c r="G26" s="80">
        <v>678277591</v>
      </c>
      <c r="H26" s="90" t="s">
        <v>2</v>
      </c>
    </row>
    <row r="27" spans="1:8" ht="24" customHeight="1">
      <c r="A27" s="37"/>
      <c r="B27" s="38"/>
      <c r="C27" s="38"/>
      <c r="D27" s="646" t="s">
        <v>1009</v>
      </c>
      <c r="E27" s="704"/>
      <c r="F27" s="39" t="s">
        <v>1007</v>
      </c>
      <c r="G27" s="80">
        <v>400270293</v>
      </c>
      <c r="H27" s="90" t="s">
        <v>3</v>
      </c>
    </row>
    <row r="28" spans="1:8" ht="24" customHeight="1">
      <c r="A28" s="37"/>
      <c r="B28" s="38"/>
      <c r="C28" s="38"/>
      <c r="D28" s="646"/>
      <c r="E28" s="705"/>
      <c r="F28" s="39" t="s">
        <v>1068</v>
      </c>
      <c r="G28" s="80">
        <v>532</v>
      </c>
      <c r="H28" s="90" t="s">
        <v>1069</v>
      </c>
    </row>
    <row r="29" spans="1:8" ht="24" customHeight="1">
      <c r="A29" s="37"/>
      <c r="B29" s="38"/>
      <c r="C29" s="38"/>
      <c r="D29" s="646"/>
      <c r="E29" s="703" t="s">
        <v>1020</v>
      </c>
      <c r="F29" s="39" t="s">
        <v>1181</v>
      </c>
      <c r="G29" s="80">
        <v>500000000</v>
      </c>
      <c r="H29" s="90"/>
    </row>
    <row r="30" spans="1:8" ht="24" customHeight="1">
      <c r="A30" s="37"/>
      <c r="B30" s="38"/>
      <c r="C30" s="38"/>
      <c r="D30" s="38"/>
      <c r="E30" s="704"/>
      <c r="F30" s="39"/>
      <c r="G30" s="80"/>
      <c r="H30" s="90"/>
    </row>
    <row r="31" spans="1:8" ht="24" customHeight="1">
      <c r="A31" s="37"/>
      <c r="B31" s="38"/>
      <c r="C31" s="39"/>
      <c r="D31" s="700" t="s">
        <v>1018</v>
      </c>
      <c r="E31" s="701"/>
      <c r="F31" s="702"/>
      <c r="G31" s="80">
        <f>SUM(G6:G30)</f>
        <v>3917896464</v>
      </c>
      <c r="H31" s="90"/>
    </row>
    <row r="32" spans="1:8" ht="24" customHeight="1">
      <c r="A32" s="42"/>
      <c r="B32" s="697" t="s">
        <v>760</v>
      </c>
      <c r="C32" s="698"/>
      <c r="D32" s="698"/>
      <c r="E32" s="698"/>
      <c r="F32" s="699"/>
      <c r="G32" s="534">
        <f>SUM(G31)</f>
        <v>3917896464</v>
      </c>
      <c r="H32" s="96"/>
    </row>
    <row r="33" spans="1:8" ht="24" customHeight="1">
      <c r="A33" s="36" t="s">
        <v>761</v>
      </c>
      <c r="B33" s="97" t="s">
        <v>759</v>
      </c>
      <c r="C33" s="39" t="s">
        <v>762</v>
      </c>
      <c r="D33" s="91"/>
      <c r="E33" s="39"/>
      <c r="F33" s="39"/>
      <c r="G33" s="80"/>
      <c r="H33" s="90"/>
    </row>
    <row r="34" spans="1:8" ht="24" customHeight="1">
      <c r="A34" s="37"/>
      <c r="B34" s="697" t="s">
        <v>763</v>
      </c>
      <c r="C34" s="698"/>
      <c r="D34" s="698"/>
      <c r="E34" s="698"/>
      <c r="F34" s="699"/>
      <c r="G34" s="95">
        <f>SUM(G33)</f>
        <v>0</v>
      </c>
      <c r="H34" s="94"/>
    </row>
    <row r="35" spans="1:8" ht="24" customHeight="1">
      <c r="A35" s="637" t="s">
        <v>764</v>
      </c>
      <c r="B35" s="638"/>
      <c r="C35" s="638"/>
      <c r="D35" s="638"/>
      <c r="E35" s="638"/>
      <c r="F35" s="706"/>
      <c r="G35" s="98">
        <f>SUM(G32,G34)</f>
        <v>3917896464</v>
      </c>
      <c r="H35" s="79"/>
    </row>
    <row r="36" ht="13.5">
      <c r="G36" s="99"/>
    </row>
  </sheetData>
  <mergeCells count="11">
    <mergeCell ref="A35:F35"/>
    <mergeCell ref="B32:F32"/>
    <mergeCell ref="A1:H1"/>
    <mergeCell ref="A2:H2"/>
    <mergeCell ref="B34:F34"/>
    <mergeCell ref="D31:F31"/>
    <mergeCell ref="E26:E28"/>
    <mergeCell ref="E18:E19"/>
    <mergeCell ref="D18:D19"/>
    <mergeCell ref="D27:D29"/>
    <mergeCell ref="E29:E30"/>
  </mergeCells>
  <printOptions horizontalCentered="1"/>
  <pageMargins left="0.7480314960629921" right="0.5511811023622047" top="0.984251968503937" bottom="0.984251968503937" header="0.5118110236220472" footer="0.5118110236220472"/>
  <pageSetup firstPageNumber="34" useFirstPageNumber="1" horizontalDpi="300" verticalDpi="300" orientation="landscape" paperSize="9" scale="98" r:id="rId2"/>
  <headerFooter alignWithMargins="0">
    <oddHeader>&amp;L&amp;"굴림체,보통"〔별지 제4의1호 서식(가)〕</oddHeader>
    <oddFooter>&amp;C2009교비결산서&amp;R&amp;P페이지</oddFooter>
  </headerFooter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"/>
  <dimension ref="A1:F22"/>
  <sheetViews>
    <sheetView zoomScaleSheetLayoutView="100" workbookViewId="0" topLeftCell="A1">
      <selection activeCell="D8" sqref="D8"/>
    </sheetView>
  </sheetViews>
  <sheetFormatPr defaultColWidth="8.88671875" defaultRowHeight="13.5"/>
  <cols>
    <col min="1" max="1" width="13.4453125" style="29" customWidth="1"/>
    <col min="2" max="2" width="16.5546875" style="29" customWidth="1"/>
    <col min="3" max="3" width="19.77734375" style="29" customWidth="1"/>
    <col min="4" max="4" width="20.5546875" style="29" customWidth="1"/>
    <col min="5" max="5" width="20.21484375" style="29" customWidth="1"/>
    <col min="6" max="6" width="22.21484375" style="29" customWidth="1"/>
    <col min="7" max="16384" width="8.88671875" style="29" customWidth="1"/>
  </cols>
  <sheetData>
    <row r="1" spans="1:6" ht="22.5">
      <c r="A1" s="689" t="s">
        <v>690</v>
      </c>
      <c r="B1" s="689"/>
      <c r="C1" s="689"/>
      <c r="D1" s="689"/>
      <c r="E1" s="689"/>
      <c r="F1" s="689"/>
    </row>
    <row r="2" spans="1:6" ht="13.5">
      <c r="A2" s="716">
        <v>40237</v>
      </c>
      <c r="B2" s="716"/>
      <c r="C2" s="716"/>
      <c r="D2" s="716"/>
      <c r="E2" s="716"/>
      <c r="F2" s="716"/>
    </row>
    <row r="3" spans="1:6" ht="13.5">
      <c r="A3" s="320"/>
      <c r="F3" s="320"/>
    </row>
    <row r="4" spans="4:6" ht="30" customHeight="1">
      <c r="D4" s="320"/>
      <c r="E4" s="715" t="s">
        <v>1168</v>
      </c>
      <c r="F4" s="715"/>
    </row>
    <row r="5" spans="5:6" ht="30" customHeight="1">
      <c r="E5" s="715" t="s">
        <v>1183</v>
      </c>
      <c r="F5" s="715"/>
    </row>
    <row r="6" spans="5:6" ht="30" customHeight="1">
      <c r="E6" s="715" t="s">
        <v>1167</v>
      </c>
      <c r="F6" s="715"/>
    </row>
    <row r="7" spans="1:6" ht="18.75" customHeight="1">
      <c r="A7" s="320"/>
      <c r="B7" s="320"/>
      <c r="C7" s="320"/>
      <c r="D7" s="320"/>
      <c r="E7" s="320"/>
      <c r="F7" s="320"/>
    </row>
    <row r="8" spans="1:6" ht="14.25" customHeight="1">
      <c r="A8" s="29" t="s">
        <v>224</v>
      </c>
      <c r="F8" s="31" t="s">
        <v>683</v>
      </c>
    </row>
    <row r="9" spans="1:6" ht="21" customHeight="1">
      <c r="A9" s="321" t="s">
        <v>691</v>
      </c>
      <c r="B9" s="709" t="s">
        <v>692</v>
      </c>
      <c r="C9" s="711"/>
      <c r="D9" s="232" t="s">
        <v>693</v>
      </c>
      <c r="E9" s="231" t="s">
        <v>694</v>
      </c>
      <c r="F9" s="32" t="s">
        <v>695</v>
      </c>
    </row>
    <row r="10" spans="1:6" ht="17.25" customHeight="1">
      <c r="A10" s="712" t="s">
        <v>774</v>
      </c>
      <c r="B10" s="692" t="s">
        <v>697</v>
      </c>
      <c r="C10" s="233" t="s">
        <v>696</v>
      </c>
      <c r="D10" s="322"/>
      <c r="E10" s="323">
        <f>D10*10000</f>
        <v>0</v>
      </c>
      <c r="F10" s="219"/>
    </row>
    <row r="11" spans="1:6" ht="17.25" customHeight="1">
      <c r="A11" s="713"/>
      <c r="B11" s="707"/>
      <c r="C11" s="160" t="s">
        <v>698</v>
      </c>
      <c r="D11" s="324"/>
      <c r="E11" s="34">
        <f>D11*5000</f>
        <v>0</v>
      </c>
      <c r="F11" s="221"/>
    </row>
    <row r="12" spans="1:6" ht="17.25" customHeight="1">
      <c r="A12" s="713"/>
      <c r="B12" s="708"/>
      <c r="C12" s="127" t="s">
        <v>699</v>
      </c>
      <c r="D12" s="325"/>
      <c r="E12" s="326">
        <f>D12*1000</f>
        <v>0</v>
      </c>
      <c r="F12" s="327"/>
    </row>
    <row r="13" spans="1:6" ht="17.25" customHeight="1">
      <c r="A13" s="713"/>
      <c r="B13" s="692" t="s">
        <v>702</v>
      </c>
      <c r="C13" s="233" t="s">
        <v>700</v>
      </c>
      <c r="D13" s="322"/>
      <c r="E13" s="323">
        <f>D13*500</f>
        <v>0</v>
      </c>
      <c r="F13" s="219"/>
    </row>
    <row r="14" spans="1:6" ht="17.25" customHeight="1">
      <c r="A14" s="713"/>
      <c r="B14" s="707"/>
      <c r="C14" s="160" t="s">
        <v>701</v>
      </c>
      <c r="D14" s="550" t="s">
        <v>1164</v>
      </c>
      <c r="E14" s="323"/>
      <c r="F14" s="221"/>
    </row>
    <row r="15" spans="1:6" ht="17.25" customHeight="1">
      <c r="A15" s="713"/>
      <c r="B15" s="707"/>
      <c r="C15" s="160" t="s">
        <v>703</v>
      </c>
      <c r="D15" s="324"/>
      <c r="E15" s="34">
        <f>D15*50</f>
        <v>0</v>
      </c>
      <c r="F15" s="221"/>
    </row>
    <row r="16" spans="1:6" ht="17.25" customHeight="1">
      <c r="A16" s="713"/>
      <c r="B16" s="707"/>
      <c r="C16" s="160" t="s">
        <v>704</v>
      </c>
      <c r="D16" s="324"/>
      <c r="E16" s="34">
        <f>D16*10</f>
        <v>0</v>
      </c>
      <c r="F16" s="221"/>
    </row>
    <row r="17" spans="1:6" ht="17.25" customHeight="1">
      <c r="A17" s="713"/>
      <c r="B17" s="708"/>
      <c r="C17" s="127" t="s">
        <v>705</v>
      </c>
      <c r="D17" s="325"/>
      <c r="E17" s="326">
        <f>D17*100</f>
        <v>0</v>
      </c>
      <c r="F17" s="327"/>
    </row>
    <row r="18" spans="1:6" ht="17.25" customHeight="1">
      <c r="A18" s="713"/>
      <c r="B18" s="677" t="s">
        <v>706</v>
      </c>
      <c r="C18" s="157" t="s">
        <v>707</v>
      </c>
      <c r="D18" s="328"/>
      <c r="E18" s="33">
        <f>D18*100</f>
        <v>0</v>
      </c>
      <c r="F18" s="223"/>
    </row>
    <row r="19" spans="1:6" ht="17.25" customHeight="1">
      <c r="A19" s="714"/>
      <c r="B19" s="708"/>
      <c r="C19" s="127" t="s">
        <v>708</v>
      </c>
      <c r="D19" s="329"/>
      <c r="E19" s="330">
        <f>D19*100</f>
        <v>0</v>
      </c>
      <c r="F19" s="229"/>
    </row>
    <row r="20" spans="1:6" ht="17.25" customHeight="1">
      <c r="A20" s="709" t="s">
        <v>675</v>
      </c>
      <c r="B20" s="710"/>
      <c r="C20" s="711"/>
      <c r="D20" s="331"/>
      <c r="E20" s="332">
        <f>SUM(E10:E19)</f>
        <v>0</v>
      </c>
      <c r="F20" s="333"/>
    </row>
    <row r="21" spans="1:6" ht="18" customHeight="1">
      <c r="A21" s="709" t="s">
        <v>1169</v>
      </c>
      <c r="B21" s="710"/>
      <c r="C21" s="711"/>
      <c r="D21" s="331"/>
      <c r="E21" s="332"/>
      <c r="F21" s="333" t="s">
        <v>741</v>
      </c>
    </row>
    <row r="22" spans="1:6" ht="18" customHeight="1">
      <c r="A22" s="684" t="s">
        <v>709</v>
      </c>
      <c r="B22" s="695"/>
      <c r="C22" s="688"/>
      <c r="D22" s="334"/>
      <c r="E22" s="335">
        <f>E20-E21</f>
        <v>0</v>
      </c>
      <c r="F22" s="217"/>
    </row>
    <row r="23" ht="21.75" customHeight="1"/>
  </sheetData>
  <mergeCells count="13">
    <mergeCell ref="E5:F5"/>
    <mergeCell ref="E6:F6"/>
    <mergeCell ref="A2:F2"/>
    <mergeCell ref="A1:F1"/>
    <mergeCell ref="A22:C22"/>
    <mergeCell ref="B10:B12"/>
    <mergeCell ref="B13:B17"/>
    <mergeCell ref="B18:B19"/>
    <mergeCell ref="A20:C20"/>
    <mergeCell ref="B9:C9"/>
    <mergeCell ref="A10:A19"/>
    <mergeCell ref="E4:F4"/>
    <mergeCell ref="A21:C21"/>
  </mergeCells>
  <printOptions horizontalCentered="1"/>
  <pageMargins left="0.7480314960629921" right="0.5511811023622047" top="0.984251968503937" bottom="0.984251968503937" header="0.5118110236220472" footer="0.5118110236220472"/>
  <pageSetup firstPageNumber="36" useFirstPageNumber="1" horizontalDpi="300" verticalDpi="300" orientation="landscape" paperSize="9" r:id="rId2"/>
  <headerFooter alignWithMargins="0">
    <oddFooter>&amp;C2009교비결산서&amp;R&amp;P페이지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0"/>
  <sheetViews>
    <sheetView tabSelected="1" zoomScaleSheetLayoutView="50" workbookViewId="0" topLeftCell="A1">
      <selection activeCell="D6" sqref="D6"/>
    </sheetView>
  </sheetViews>
  <sheetFormatPr defaultColWidth="8.88671875" defaultRowHeight="43.5" customHeight="1"/>
  <cols>
    <col min="1" max="4" width="8.88671875" style="1" customWidth="1"/>
    <col min="5" max="5" width="9.3359375" style="1" customWidth="1"/>
    <col min="6" max="16384" width="8.88671875" style="1" customWidth="1"/>
  </cols>
  <sheetData>
    <row r="1" spans="2:12" ht="43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69" customHeight="1">
      <c r="A3" s="631" t="s">
        <v>1196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</row>
    <row r="4" spans="2:12" s="408" customFormat="1" ht="22.5" customHeight="1">
      <c r="B4" s="409"/>
      <c r="C4" s="409"/>
      <c r="D4" s="634" t="s">
        <v>720</v>
      </c>
      <c r="E4" s="634"/>
      <c r="F4" s="632" t="s">
        <v>1190</v>
      </c>
      <c r="G4" s="632"/>
      <c r="H4" s="632"/>
      <c r="I4" s="632"/>
      <c r="J4" s="632"/>
      <c r="K4" s="632"/>
      <c r="L4" s="632"/>
    </row>
    <row r="5" spans="2:12" s="408" customFormat="1" ht="22.5" customHeight="1">
      <c r="B5" s="410"/>
      <c r="C5" s="410"/>
      <c r="D5" s="634"/>
      <c r="E5" s="634"/>
      <c r="F5" s="633" t="s">
        <v>1191</v>
      </c>
      <c r="G5" s="633"/>
      <c r="H5" s="633"/>
      <c r="I5" s="633"/>
      <c r="J5" s="633"/>
      <c r="K5" s="633"/>
      <c r="L5" s="633"/>
    </row>
    <row r="6" spans="1:12" ht="43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4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10" spans="1:12" ht="43.5" customHeight="1">
      <c r="A10" s="630" t="s">
        <v>984</v>
      </c>
      <c r="B10" s="630"/>
      <c r="C10" s="630"/>
      <c r="D10" s="630"/>
      <c r="E10" s="630"/>
      <c r="F10" s="630"/>
      <c r="G10" s="630"/>
      <c r="H10" s="630"/>
      <c r="I10" s="630"/>
      <c r="J10" s="630"/>
      <c r="K10" s="630"/>
      <c r="L10" s="630"/>
    </row>
  </sheetData>
  <mergeCells count="5">
    <mergeCell ref="A10:L10"/>
    <mergeCell ref="A3:L3"/>
    <mergeCell ref="F4:L4"/>
    <mergeCell ref="F5:L5"/>
    <mergeCell ref="D4:E5"/>
  </mergeCells>
  <printOptions/>
  <pageMargins left="1.27" right="0.75" top="1" bottom="1" header="0.5" footer="0.5"/>
  <pageSetup horizontalDpi="600" verticalDpi="600" orientation="landscape" paperSize="9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2"/>
  <dimension ref="A1:M16"/>
  <sheetViews>
    <sheetView workbookViewId="0" topLeftCell="A1">
      <selection activeCell="A2" sqref="A2:M2"/>
    </sheetView>
  </sheetViews>
  <sheetFormatPr defaultColWidth="8.88671875" defaultRowHeight="21" customHeight="1"/>
  <cols>
    <col min="1" max="13" width="8.6640625" style="5" customWidth="1"/>
    <col min="14" max="16384" width="8.88671875" style="5" customWidth="1"/>
  </cols>
  <sheetData>
    <row r="1" spans="1:13" ht="31.5" customHeight="1">
      <c r="A1" s="721" t="s">
        <v>870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</row>
    <row r="2" spans="1:13" ht="16.5" customHeight="1">
      <c r="A2" s="717">
        <f>현금실사표!A2</f>
        <v>40237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</row>
    <row r="3" spans="1:13" s="84" customFormat="1" ht="13.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21" customHeight="1">
      <c r="A4" s="722" t="s">
        <v>860</v>
      </c>
      <c r="B4" s="718" t="s">
        <v>43</v>
      </c>
      <c r="C4" s="718"/>
      <c r="D4" s="718"/>
      <c r="E4" s="718" t="s">
        <v>44</v>
      </c>
      <c r="F4" s="718"/>
      <c r="G4" s="718"/>
      <c r="H4" s="718"/>
      <c r="I4" s="718" t="s">
        <v>45</v>
      </c>
      <c r="J4" s="718"/>
      <c r="K4" s="718" t="s">
        <v>861</v>
      </c>
      <c r="L4" s="718"/>
      <c r="M4" s="719" t="s">
        <v>46</v>
      </c>
    </row>
    <row r="5" spans="1:13" ht="21" customHeight="1">
      <c r="A5" s="723"/>
      <c r="B5" s="116" t="s">
        <v>863</v>
      </c>
      <c r="C5" s="116" t="s">
        <v>864</v>
      </c>
      <c r="D5" s="116" t="s">
        <v>865</v>
      </c>
      <c r="E5" s="116" t="s">
        <v>866</v>
      </c>
      <c r="F5" s="116" t="s">
        <v>867</v>
      </c>
      <c r="G5" s="116" t="s">
        <v>868</v>
      </c>
      <c r="H5" s="116" t="s">
        <v>869</v>
      </c>
      <c r="I5" s="116" t="s">
        <v>864</v>
      </c>
      <c r="J5" s="116" t="s">
        <v>865</v>
      </c>
      <c r="K5" s="116" t="s">
        <v>864</v>
      </c>
      <c r="L5" s="116" t="s">
        <v>865</v>
      </c>
      <c r="M5" s="720"/>
    </row>
    <row r="6" spans="1:13" ht="30" customHeight="1">
      <c r="A6" s="3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133"/>
    </row>
    <row r="7" spans="1:13" ht="30" customHeight="1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134"/>
    </row>
    <row r="8" spans="1:13" ht="30" customHeight="1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134"/>
    </row>
    <row r="9" spans="1:13" ht="30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134"/>
    </row>
    <row r="10" spans="1:13" ht="30" customHeight="1">
      <c r="A10" s="37"/>
      <c r="B10" s="38"/>
      <c r="C10" s="38"/>
      <c r="D10" s="38" t="s">
        <v>1021</v>
      </c>
      <c r="E10" s="38" t="s">
        <v>1022</v>
      </c>
      <c r="F10" s="38" t="s">
        <v>1026</v>
      </c>
      <c r="G10" s="38" t="s">
        <v>1027</v>
      </c>
      <c r="H10" s="38" t="s">
        <v>1024</v>
      </c>
      <c r="I10" s="38" t="s">
        <v>1025</v>
      </c>
      <c r="J10" s="38"/>
      <c r="K10" s="38"/>
      <c r="L10" s="38"/>
      <c r="M10" s="134"/>
    </row>
    <row r="11" spans="1:13" ht="30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134"/>
    </row>
    <row r="12" spans="1:13" ht="30" customHeight="1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134"/>
    </row>
    <row r="13" spans="1:13" ht="30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134"/>
    </row>
    <row r="14" spans="1:13" ht="30" customHeigh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134"/>
    </row>
    <row r="15" spans="1:13" ht="30" customHeight="1">
      <c r="A15" s="42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135"/>
    </row>
    <row r="16" spans="1:13" ht="30" customHeight="1">
      <c r="A16" s="42" t="s">
        <v>871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135"/>
    </row>
  </sheetData>
  <mergeCells count="8">
    <mergeCell ref="A2:M2"/>
    <mergeCell ref="K4:L4"/>
    <mergeCell ref="M4:M5"/>
    <mergeCell ref="A1:M1"/>
    <mergeCell ref="A4:A5"/>
    <mergeCell ref="B4:D4"/>
    <mergeCell ref="E4:H4"/>
    <mergeCell ref="I4:J4"/>
  </mergeCells>
  <printOptions horizontalCentered="1"/>
  <pageMargins left="0.7480314960629921" right="0.5511811023622047" top="0.984251968503937" bottom="0.984251968503937" header="0.5118110236220472" footer="0.5118110236220472"/>
  <pageSetup firstPageNumber="37" useFirstPageNumber="1" horizontalDpi="600" verticalDpi="600" orientation="landscape" paperSize="9" r:id="rId1"/>
  <headerFooter alignWithMargins="0">
    <oddHeader>&amp;L&amp;"굴림체,보통"〔별지 제4의1호 서식(나)〕</oddHeader>
    <oddFooter>&amp;C2009교비결산서&amp;R&amp;P페이지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9"/>
  <dimension ref="A1:D15"/>
  <sheetViews>
    <sheetView workbookViewId="0" topLeftCell="A1">
      <selection activeCell="B9" sqref="B9"/>
    </sheetView>
  </sheetViews>
  <sheetFormatPr defaultColWidth="8.88671875" defaultRowHeight="13.5"/>
  <cols>
    <col min="1" max="1" width="19.21484375" style="5" customWidth="1"/>
    <col min="2" max="2" width="41.4453125" style="5" customWidth="1"/>
    <col min="3" max="3" width="25.6640625" style="5" customWidth="1"/>
    <col min="4" max="4" width="26.21484375" style="5" customWidth="1"/>
    <col min="5" max="16384" width="8.88671875" style="5" customWidth="1"/>
  </cols>
  <sheetData>
    <row r="1" spans="1:4" ht="35.25" customHeight="1">
      <c r="A1" s="635" t="s">
        <v>778</v>
      </c>
      <c r="B1" s="635"/>
      <c r="C1" s="635"/>
      <c r="D1" s="635"/>
    </row>
    <row r="2" spans="1:4" ht="20.25" customHeight="1">
      <c r="A2" s="696">
        <f>현금실사표!A2:F2</f>
        <v>40237</v>
      </c>
      <c r="B2" s="696"/>
      <c r="C2" s="696"/>
      <c r="D2" s="696"/>
    </row>
    <row r="3" spans="1:4" ht="20.25" customHeight="1">
      <c r="A3" s="724" t="s">
        <v>723</v>
      </c>
      <c r="B3" s="724"/>
      <c r="C3" s="724"/>
      <c r="D3" s="724"/>
    </row>
    <row r="4" spans="1:4" s="13" customFormat="1" ht="30" customHeight="1">
      <c r="A4" s="86" t="s">
        <v>779</v>
      </c>
      <c r="B4" s="87" t="s">
        <v>780</v>
      </c>
      <c r="C4" s="87" t="s">
        <v>781</v>
      </c>
      <c r="D4" s="89" t="s">
        <v>782</v>
      </c>
    </row>
    <row r="5" spans="1:4" s="13" customFormat="1" ht="30" customHeight="1">
      <c r="A5" s="480"/>
      <c r="B5" s="481"/>
      <c r="C5" s="537"/>
      <c r="D5" s="482"/>
    </row>
    <row r="6" spans="1:4" s="13" customFormat="1" ht="30" customHeight="1">
      <c r="A6" s="480"/>
      <c r="B6" s="481"/>
      <c r="C6" s="537"/>
      <c r="D6" s="482"/>
    </row>
    <row r="7" spans="1:4" s="13" customFormat="1" ht="30" customHeight="1">
      <c r="A7" s="480"/>
      <c r="B7" s="481"/>
      <c r="C7" s="481"/>
      <c r="D7" s="482"/>
    </row>
    <row r="8" spans="1:4" ht="30" customHeight="1">
      <c r="A8" s="37"/>
      <c r="B8" s="336"/>
      <c r="C8" s="337"/>
      <c r="D8" s="134"/>
    </row>
    <row r="9" spans="1:4" ht="30" customHeight="1">
      <c r="A9" s="37"/>
      <c r="B9" s="481" t="s">
        <v>1028</v>
      </c>
      <c r="C9" s="337"/>
      <c r="D9" s="134"/>
    </row>
    <row r="10" spans="1:4" ht="30" customHeight="1">
      <c r="A10" s="37"/>
      <c r="B10" s="336"/>
      <c r="C10" s="337"/>
      <c r="D10" s="134"/>
    </row>
    <row r="11" spans="1:4" ht="30" customHeight="1">
      <c r="A11" s="37"/>
      <c r="B11" s="38"/>
      <c r="C11" s="338"/>
      <c r="D11" s="134"/>
    </row>
    <row r="12" spans="1:4" ht="30" customHeight="1">
      <c r="A12" s="37"/>
      <c r="B12" s="38"/>
      <c r="C12" s="338"/>
      <c r="D12" s="134"/>
    </row>
    <row r="13" spans="1:4" ht="30" customHeight="1">
      <c r="A13" s="37"/>
      <c r="B13" s="38"/>
      <c r="C13" s="338"/>
      <c r="D13" s="134"/>
    </row>
    <row r="14" spans="1:4" ht="30" customHeight="1">
      <c r="A14" s="42"/>
      <c r="B14" s="41"/>
      <c r="C14" s="339"/>
      <c r="D14" s="135"/>
    </row>
    <row r="15" spans="1:4" ht="30" customHeight="1">
      <c r="A15" s="637" t="s">
        <v>765</v>
      </c>
      <c r="B15" s="706"/>
      <c r="C15" s="339">
        <f>SUM(C5:C6)</f>
        <v>0</v>
      </c>
      <c r="D15" s="135"/>
    </row>
  </sheetData>
  <mergeCells count="4">
    <mergeCell ref="A15:B15"/>
    <mergeCell ref="A1:D1"/>
    <mergeCell ref="A2:D2"/>
    <mergeCell ref="A3:D3"/>
  </mergeCells>
  <printOptions horizontalCentered="1"/>
  <pageMargins left="0.7480314960629921" right="0.5511811023622047" top="0.984251968503937" bottom="0.984251968503937" header="0.5118110236220472" footer="0.5118110236220472"/>
  <pageSetup firstPageNumber="38" useFirstPageNumber="1" horizontalDpi="600" verticalDpi="600" orientation="landscape" paperSize="9" r:id="rId2"/>
  <headerFooter alignWithMargins="0">
    <oddHeader>&amp;L&amp;"굴림체,보통"〔별지 제4의2호 서식〕</oddHeader>
    <oddFooter>&amp;C2009교비결산서&amp;R&amp;P페이지</oddFooter>
  </headerFooter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D15"/>
  <sheetViews>
    <sheetView workbookViewId="0" topLeftCell="A1">
      <selection activeCell="B9" sqref="B9"/>
    </sheetView>
  </sheetViews>
  <sheetFormatPr defaultColWidth="8.88671875" defaultRowHeight="13.5"/>
  <cols>
    <col min="1" max="1" width="19.21484375" style="5" customWidth="1"/>
    <col min="2" max="2" width="41.4453125" style="5" customWidth="1"/>
    <col min="3" max="3" width="25.6640625" style="5" customWidth="1"/>
    <col min="4" max="4" width="26.21484375" style="5" customWidth="1"/>
    <col min="5" max="16384" width="8.88671875" style="5" customWidth="1"/>
  </cols>
  <sheetData>
    <row r="1" spans="1:4" ht="35.25" customHeight="1">
      <c r="A1" s="635" t="s">
        <v>812</v>
      </c>
      <c r="B1" s="635"/>
      <c r="C1" s="635"/>
      <c r="D1" s="635"/>
    </row>
    <row r="2" spans="1:4" ht="20.25" customHeight="1">
      <c r="A2" s="696">
        <f>현금실사표!A2:F2</f>
        <v>40237</v>
      </c>
      <c r="B2" s="696"/>
      <c r="C2" s="696"/>
      <c r="D2" s="696"/>
    </row>
    <row r="3" spans="1:4" ht="20.25" customHeight="1">
      <c r="A3" s="724" t="s">
        <v>723</v>
      </c>
      <c r="B3" s="724"/>
      <c r="C3" s="724"/>
      <c r="D3" s="724"/>
    </row>
    <row r="4" spans="1:4" s="13" customFormat="1" ht="30" customHeight="1">
      <c r="A4" s="86" t="s">
        <v>779</v>
      </c>
      <c r="B4" s="87" t="s">
        <v>780</v>
      </c>
      <c r="C4" s="87" t="s">
        <v>781</v>
      </c>
      <c r="D4" s="89" t="s">
        <v>782</v>
      </c>
    </row>
    <row r="5" spans="1:4" s="13" customFormat="1" ht="30" customHeight="1">
      <c r="A5" s="480"/>
      <c r="B5" s="481"/>
      <c r="C5" s="481"/>
      <c r="D5" s="482"/>
    </row>
    <row r="6" spans="1:4" s="13" customFormat="1" ht="30" customHeight="1">
      <c r="A6" s="480"/>
      <c r="B6" s="481"/>
      <c r="C6" s="481"/>
      <c r="D6" s="482"/>
    </row>
    <row r="7" spans="1:4" s="13" customFormat="1" ht="30" customHeight="1">
      <c r="A7" s="480"/>
      <c r="B7" s="481"/>
      <c r="C7" s="481"/>
      <c r="D7" s="482"/>
    </row>
    <row r="8" spans="1:4" s="13" customFormat="1" ht="30" customHeight="1">
      <c r="A8" s="480"/>
      <c r="B8" s="481"/>
      <c r="C8" s="481"/>
      <c r="D8" s="482"/>
    </row>
    <row r="9" spans="1:4" s="13" customFormat="1" ht="30" customHeight="1">
      <c r="A9" s="480"/>
      <c r="B9" s="481" t="s">
        <v>1028</v>
      </c>
      <c r="C9" s="481"/>
      <c r="D9" s="482"/>
    </row>
    <row r="10" spans="1:4" ht="30" customHeight="1">
      <c r="A10" s="37"/>
      <c r="B10" s="336"/>
      <c r="C10" s="337"/>
      <c r="D10" s="134"/>
    </row>
    <row r="11" spans="1:4" ht="30" customHeight="1">
      <c r="A11" s="37"/>
      <c r="B11" s="38"/>
      <c r="C11" s="338"/>
      <c r="D11" s="134"/>
    </row>
    <row r="12" spans="1:4" ht="30" customHeight="1">
      <c r="A12" s="37"/>
      <c r="B12" s="38"/>
      <c r="C12" s="338"/>
      <c r="D12" s="134"/>
    </row>
    <row r="13" spans="1:4" ht="30" customHeight="1">
      <c r="A13" s="37"/>
      <c r="B13" s="38"/>
      <c r="C13" s="338"/>
      <c r="D13" s="134"/>
    </row>
    <row r="14" spans="1:4" ht="30" customHeight="1">
      <c r="A14" s="42"/>
      <c r="B14" s="41"/>
      <c r="C14" s="339"/>
      <c r="D14" s="135"/>
    </row>
    <row r="15" spans="1:4" ht="30" customHeight="1">
      <c r="A15" s="637" t="s">
        <v>765</v>
      </c>
      <c r="B15" s="706"/>
      <c r="C15" s="339">
        <f>SUM(C5:C14)</f>
        <v>0</v>
      </c>
      <c r="D15" s="135"/>
    </row>
  </sheetData>
  <mergeCells count="4">
    <mergeCell ref="A15:B15"/>
    <mergeCell ref="A1:D1"/>
    <mergeCell ref="A2:D2"/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rstPageNumber="39" useFirstPageNumber="1" horizontalDpi="600" verticalDpi="600" orientation="landscape" paperSize="9" r:id="rId2"/>
  <headerFooter alignWithMargins="0">
    <oddFooter>&amp;C2009교비결산서&amp;R&amp;P페이지</oddFooter>
  </headerFooter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4"/>
  <dimension ref="A1:F15"/>
  <sheetViews>
    <sheetView workbookViewId="0" topLeftCell="A1">
      <selection activeCell="A3" sqref="A3:F3"/>
    </sheetView>
  </sheetViews>
  <sheetFormatPr defaultColWidth="8.88671875" defaultRowHeight="21" customHeight="1"/>
  <cols>
    <col min="1" max="5" width="17.88671875" style="5" customWidth="1"/>
    <col min="6" max="6" width="21.77734375" style="5" customWidth="1"/>
    <col min="7" max="16384" width="8.88671875" style="5" customWidth="1"/>
  </cols>
  <sheetData>
    <row r="1" spans="1:6" ht="40.5" customHeight="1">
      <c r="A1" s="721" t="s">
        <v>1074</v>
      </c>
      <c r="B1" s="721"/>
      <c r="C1" s="721"/>
      <c r="D1" s="721"/>
      <c r="E1" s="721"/>
      <c r="F1" s="721"/>
    </row>
    <row r="2" spans="1:6" ht="14.25" customHeight="1">
      <c r="A2" s="725">
        <f>선급금명세서!A2</f>
        <v>40237</v>
      </c>
      <c r="B2" s="725"/>
      <c r="C2" s="725"/>
      <c r="D2" s="725"/>
      <c r="E2" s="725"/>
      <c r="F2" s="725"/>
    </row>
    <row r="3" spans="1:6" ht="16.5" customHeight="1">
      <c r="A3" s="724" t="str">
        <f>선급금명세서!A3</f>
        <v>(단위 : 원)</v>
      </c>
      <c r="B3" s="724"/>
      <c r="C3" s="724"/>
      <c r="D3" s="724"/>
      <c r="E3" s="724"/>
      <c r="F3" s="724"/>
    </row>
    <row r="4" spans="1:6" ht="30" customHeight="1">
      <c r="A4" s="121" t="s">
        <v>873</v>
      </c>
      <c r="B4" s="10" t="s">
        <v>874</v>
      </c>
      <c r="C4" s="10" t="s">
        <v>875</v>
      </c>
      <c r="D4" s="10" t="s">
        <v>876</v>
      </c>
      <c r="E4" s="10" t="s">
        <v>877</v>
      </c>
      <c r="F4" s="79" t="s">
        <v>878</v>
      </c>
    </row>
    <row r="5" spans="1:6" ht="30" customHeight="1">
      <c r="A5" s="37"/>
      <c r="B5" s="97"/>
      <c r="C5" s="97"/>
      <c r="D5" s="97"/>
      <c r="E5" s="97"/>
      <c r="F5" s="133"/>
    </row>
    <row r="6" spans="1:6" ht="30" customHeight="1">
      <c r="A6" s="37"/>
      <c r="B6" s="38"/>
      <c r="C6" s="38"/>
      <c r="D6" s="38"/>
      <c r="E6" s="38"/>
      <c r="F6" s="134"/>
    </row>
    <row r="7" spans="1:6" ht="30" customHeight="1">
      <c r="A7" s="37"/>
      <c r="B7" s="38"/>
      <c r="C7" s="38"/>
      <c r="D7" s="38"/>
      <c r="E7" s="38"/>
      <c r="F7" s="134"/>
    </row>
    <row r="8" spans="1:6" ht="30" customHeight="1">
      <c r="A8" s="37"/>
      <c r="B8" s="38"/>
      <c r="C8" s="38"/>
      <c r="D8" s="38"/>
      <c r="E8" s="38"/>
      <c r="F8" s="134"/>
    </row>
    <row r="9" spans="1:6" ht="30" customHeight="1">
      <c r="A9" s="37"/>
      <c r="B9" s="38"/>
      <c r="C9" s="38" t="s">
        <v>1029</v>
      </c>
      <c r="D9" s="38" t="s">
        <v>1030</v>
      </c>
      <c r="E9" s="38" t="s">
        <v>1031</v>
      </c>
      <c r="F9" s="134"/>
    </row>
    <row r="10" spans="1:6" ht="30" customHeight="1">
      <c r="A10" s="37"/>
      <c r="B10" s="38"/>
      <c r="C10" s="38"/>
      <c r="D10" s="38"/>
      <c r="E10" s="38"/>
      <c r="F10" s="134"/>
    </row>
    <row r="11" spans="1:6" ht="30" customHeight="1">
      <c r="A11" s="37"/>
      <c r="B11" s="38"/>
      <c r="C11" s="38"/>
      <c r="D11" s="38"/>
      <c r="E11" s="38"/>
      <c r="F11" s="134"/>
    </row>
    <row r="12" spans="1:6" ht="30" customHeight="1">
      <c r="A12" s="37"/>
      <c r="B12" s="38"/>
      <c r="C12" s="38"/>
      <c r="D12" s="38"/>
      <c r="E12" s="38"/>
      <c r="F12" s="134"/>
    </row>
    <row r="13" spans="1:6" ht="30" customHeight="1">
      <c r="A13" s="37"/>
      <c r="B13" s="38"/>
      <c r="C13" s="38"/>
      <c r="D13" s="38"/>
      <c r="E13" s="38"/>
      <c r="F13" s="134"/>
    </row>
    <row r="14" spans="1:6" ht="30" customHeight="1">
      <c r="A14" s="42"/>
      <c r="B14" s="41"/>
      <c r="C14" s="41"/>
      <c r="D14" s="41"/>
      <c r="E14" s="41"/>
      <c r="F14" s="135"/>
    </row>
    <row r="15" spans="1:6" ht="30" customHeight="1">
      <c r="A15" s="42" t="s">
        <v>872</v>
      </c>
      <c r="B15" s="41"/>
      <c r="C15" s="41"/>
      <c r="D15" s="41"/>
      <c r="E15" s="41"/>
      <c r="F15" s="135"/>
    </row>
  </sheetData>
  <mergeCells count="3">
    <mergeCell ref="A1:F1"/>
    <mergeCell ref="A2:F2"/>
    <mergeCell ref="A3:F3"/>
  </mergeCells>
  <printOptions horizontalCentered="1"/>
  <pageMargins left="0.7480314960629921" right="0.5511811023622047" top="0.984251968503937" bottom="0.984251968503937" header="0.5118110236220472" footer="0.5118110236220472"/>
  <pageSetup firstPageNumber="40" useFirstPageNumber="1" horizontalDpi="600" verticalDpi="600" orientation="landscape" paperSize="9" r:id="rId1"/>
  <headerFooter alignWithMargins="0">
    <oddHeader>&amp;L&amp;"굴림체,보통"〔별지 제4의3호 서식〕</oddHeader>
    <oddFooter>&amp;C2009교비결산서&amp;R&amp;P페이지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5"/>
  <dimension ref="A1:G17"/>
  <sheetViews>
    <sheetView workbookViewId="0" topLeftCell="A1">
      <selection activeCell="A2" sqref="A2:E2"/>
    </sheetView>
  </sheetViews>
  <sheetFormatPr defaultColWidth="8.88671875" defaultRowHeight="21" customHeight="1"/>
  <cols>
    <col min="1" max="1" width="26.4453125" style="6" customWidth="1"/>
    <col min="2" max="2" width="22.99609375" style="6" customWidth="1"/>
    <col min="3" max="3" width="22.99609375" style="463" customWidth="1"/>
    <col min="4" max="4" width="20.99609375" style="463" customWidth="1"/>
    <col min="5" max="5" width="20.5546875" style="5" customWidth="1"/>
    <col min="6" max="16384" width="8.88671875" style="5" customWidth="1"/>
  </cols>
  <sheetData>
    <row r="1" spans="1:5" ht="40.5" customHeight="1">
      <c r="A1" s="726" t="s">
        <v>1075</v>
      </c>
      <c r="B1" s="726"/>
      <c r="C1" s="726"/>
      <c r="D1" s="726"/>
      <c r="E1" s="726"/>
    </row>
    <row r="2" spans="1:5" ht="21" customHeight="1">
      <c r="A2" s="725" t="s">
        <v>1184</v>
      </c>
      <c r="B2" s="725"/>
      <c r="C2" s="725"/>
      <c r="D2" s="725"/>
      <c r="E2" s="725"/>
    </row>
    <row r="3" spans="1:5" ht="21" customHeight="1">
      <c r="A3" s="727" t="s">
        <v>4</v>
      </c>
      <c r="B3" s="727"/>
      <c r="C3" s="727"/>
      <c r="D3" s="727"/>
      <c r="E3" s="727"/>
    </row>
    <row r="4" spans="1:7" ht="24.75" customHeight="1">
      <c r="A4" s="360" t="s">
        <v>6</v>
      </c>
      <c r="B4" s="360" t="s">
        <v>5</v>
      </c>
      <c r="C4" s="533" t="s">
        <v>11</v>
      </c>
      <c r="D4" s="533" t="s">
        <v>12</v>
      </c>
      <c r="E4" s="361" t="s">
        <v>647</v>
      </c>
      <c r="G4" s="137"/>
    </row>
    <row r="5" spans="1:7" ht="24.75" customHeight="1">
      <c r="A5" s="732" t="s">
        <v>1032</v>
      </c>
      <c r="B5" s="732" t="s">
        <v>1033</v>
      </c>
      <c r="C5" s="729">
        <v>69795147</v>
      </c>
      <c r="D5" s="729">
        <v>9765310</v>
      </c>
      <c r="E5" s="479"/>
      <c r="G5" s="137"/>
    </row>
    <row r="6" spans="1:7" ht="24.75" customHeight="1">
      <c r="A6" s="733"/>
      <c r="B6" s="733"/>
      <c r="C6" s="730"/>
      <c r="D6" s="730"/>
      <c r="E6" s="479"/>
      <c r="G6" s="137"/>
    </row>
    <row r="7" spans="1:7" ht="24.75" customHeight="1">
      <c r="A7" s="733"/>
      <c r="B7" s="733"/>
      <c r="C7" s="730"/>
      <c r="D7" s="730"/>
      <c r="E7" s="479"/>
      <c r="G7" s="137"/>
    </row>
    <row r="8" spans="1:7" ht="24.75" customHeight="1">
      <c r="A8" s="733"/>
      <c r="B8" s="733"/>
      <c r="C8" s="730"/>
      <c r="D8" s="730"/>
      <c r="E8" s="479"/>
      <c r="G8" s="137"/>
    </row>
    <row r="9" spans="1:7" ht="24.75" customHeight="1">
      <c r="A9" s="733"/>
      <c r="B9" s="733"/>
      <c r="C9" s="730"/>
      <c r="D9" s="730"/>
      <c r="E9" s="479"/>
      <c r="G9" s="137"/>
    </row>
    <row r="10" spans="1:7" ht="24.75" customHeight="1">
      <c r="A10" s="733"/>
      <c r="B10" s="733"/>
      <c r="C10" s="730"/>
      <c r="D10" s="730"/>
      <c r="E10" s="479"/>
      <c r="G10" s="137"/>
    </row>
    <row r="11" spans="1:7" ht="24.75" customHeight="1">
      <c r="A11" s="733"/>
      <c r="B11" s="733"/>
      <c r="C11" s="730"/>
      <c r="D11" s="730"/>
      <c r="E11" s="479"/>
      <c r="G11" s="137"/>
    </row>
    <row r="12" spans="1:7" ht="24.75" customHeight="1">
      <c r="A12" s="733"/>
      <c r="B12" s="733"/>
      <c r="C12" s="730"/>
      <c r="D12" s="730"/>
      <c r="E12" s="479"/>
      <c r="G12" s="137"/>
    </row>
    <row r="13" spans="1:7" ht="24.75" customHeight="1">
      <c r="A13" s="733"/>
      <c r="B13" s="733"/>
      <c r="C13" s="730"/>
      <c r="D13" s="730"/>
      <c r="E13" s="479"/>
      <c r="G13" s="137"/>
    </row>
    <row r="14" spans="1:7" ht="24.75" customHeight="1">
      <c r="A14" s="733"/>
      <c r="B14" s="733"/>
      <c r="C14" s="730"/>
      <c r="D14" s="730"/>
      <c r="E14" s="479"/>
      <c r="G14" s="137"/>
    </row>
    <row r="15" spans="1:7" ht="24.75" customHeight="1">
      <c r="A15" s="734"/>
      <c r="B15" s="734"/>
      <c r="C15" s="731"/>
      <c r="D15" s="731"/>
      <c r="E15" s="479"/>
      <c r="G15" s="137"/>
    </row>
    <row r="16" spans="1:7" ht="32.25" customHeight="1">
      <c r="A16" s="728" t="s">
        <v>7</v>
      </c>
      <c r="B16" s="728"/>
      <c r="C16" s="138">
        <f>SUM(C5:C15)</f>
        <v>69795147</v>
      </c>
      <c r="D16" s="138">
        <f>SUM(D5:D15)</f>
        <v>9765310</v>
      </c>
      <c r="E16" s="549"/>
      <c r="G16" s="137"/>
    </row>
    <row r="17" ht="24.75" customHeight="1">
      <c r="G17" s="137"/>
    </row>
  </sheetData>
  <mergeCells count="8">
    <mergeCell ref="A1:E1"/>
    <mergeCell ref="A2:E2"/>
    <mergeCell ref="A3:E3"/>
    <mergeCell ref="A16:B16"/>
    <mergeCell ref="C5:C15"/>
    <mergeCell ref="D5:D15"/>
    <mergeCell ref="B5:B15"/>
    <mergeCell ref="A5:A15"/>
  </mergeCells>
  <printOptions horizontalCentered="1"/>
  <pageMargins left="0.7480314960629921" right="0.5511811023622047" top="0.984251968503937" bottom="0.984251968503937" header="0.5118110236220472" footer="0.5118110236220472"/>
  <pageSetup firstPageNumber="41" useFirstPageNumber="1" horizontalDpi="600" verticalDpi="600" orientation="landscape" paperSize="9" r:id="rId1"/>
  <headerFooter alignWithMargins="0">
    <oddHeader>&amp;L&amp;"굴림체,보통"〔별지 제4의3호 서식〕</oddHeader>
    <oddFooter>&amp;C2009교비결산서&amp;R&amp;P페이지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8"/>
  <dimension ref="A1:F14"/>
  <sheetViews>
    <sheetView workbookViewId="0" topLeftCell="A1">
      <selection activeCell="A2" sqref="A2:F2"/>
    </sheetView>
  </sheetViews>
  <sheetFormatPr defaultColWidth="8.88671875" defaultRowHeight="20.25" customHeight="1"/>
  <cols>
    <col min="1" max="6" width="18.4453125" style="5" customWidth="1"/>
    <col min="7" max="16384" width="8.88671875" style="5" customWidth="1"/>
  </cols>
  <sheetData>
    <row r="1" spans="1:6" ht="34.5" customHeight="1">
      <c r="A1" s="721" t="s">
        <v>14</v>
      </c>
      <c r="B1" s="721"/>
      <c r="C1" s="721"/>
      <c r="D1" s="721"/>
      <c r="E1" s="721"/>
      <c r="F1" s="721"/>
    </row>
    <row r="2" spans="1:6" ht="20.25" customHeight="1">
      <c r="A2" s="725" t="str">
        <f>선급법인세명세서!A2</f>
        <v>(2009. 3. 1 ~ 2010. 2. 28)</v>
      </c>
      <c r="B2" s="725"/>
      <c r="C2" s="725"/>
      <c r="D2" s="725"/>
      <c r="E2" s="725"/>
      <c r="F2" s="725"/>
    </row>
    <row r="3" spans="1:6" ht="20.25" customHeight="1">
      <c r="A3" s="735" t="str">
        <f>선급법인세명세서!A3</f>
        <v>(단위:  원)</v>
      </c>
      <c r="B3" s="735"/>
      <c r="C3" s="735"/>
      <c r="D3" s="735"/>
      <c r="E3" s="735"/>
      <c r="F3" s="735"/>
    </row>
    <row r="4" spans="1:6" ht="30" customHeight="1">
      <c r="A4" s="121" t="s">
        <v>16</v>
      </c>
      <c r="B4" s="10" t="s">
        <v>13</v>
      </c>
      <c r="C4" s="10" t="s">
        <v>20</v>
      </c>
      <c r="D4" s="10" t="s">
        <v>19</v>
      </c>
      <c r="E4" s="10" t="s">
        <v>18</v>
      </c>
      <c r="F4" s="79" t="s">
        <v>17</v>
      </c>
    </row>
    <row r="5" spans="1:6" ht="30" customHeight="1">
      <c r="A5" s="36"/>
      <c r="B5" s="97"/>
      <c r="C5" s="97"/>
      <c r="D5" s="97"/>
      <c r="E5" s="97"/>
      <c r="F5" s="133"/>
    </row>
    <row r="6" spans="1:6" ht="30" customHeight="1">
      <c r="A6" s="37"/>
      <c r="B6" s="38"/>
      <c r="C6" s="38"/>
      <c r="D6" s="38"/>
      <c r="E6" s="38"/>
      <c r="F6" s="134"/>
    </row>
    <row r="7" spans="1:6" ht="30" customHeight="1">
      <c r="A7" s="37"/>
      <c r="B7" s="38"/>
      <c r="C7" s="38"/>
      <c r="D7" s="38"/>
      <c r="E7" s="38"/>
      <c r="F7" s="134"/>
    </row>
    <row r="8" spans="1:6" ht="30" customHeight="1">
      <c r="A8" s="37"/>
      <c r="B8" s="38"/>
      <c r="C8" s="38"/>
      <c r="D8" s="38"/>
      <c r="E8" s="38"/>
      <c r="F8" s="134"/>
    </row>
    <row r="9" spans="1:6" ht="30" customHeight="1">
      <c r="A9" s="37" t="s">
        <v>1021</v>
      </c>
      <c r="B9" s="38" t="s">
        <v>1022</v>
      </c>
      <c r="C9" s="38" t="s">
        <v>1026</v>
      </c>
      <c r="D9" s="38" t="s">
        <v>1027</v>
      </c>
      <c r="E9" s="38" t="s">
        <v>1024</v>
      </c>
      <c r="F9" s="134" t="s">
        <v>1025</v>
      </c>
    </row>
    <row r="10" spans="1:6" ht="30" customHeight="1">
      <c r="A10" s="37"/>
      <c r="B10" s="38"/>
      <c r="C10" s="38"/>
      <c r="D10" s="38"/>
      <c r="E10" s="38"/>
      <c r="F10" s="134"/>
    </row>
    <row r="11" spans="1:6" ht="30" customHeight="1">
      <c r="A11" s="37"/>
      <c r="B11" s="38"/>
      <c r="C11" s="38"/>
      <c r="D11" s="38"/>
      <c r="E11" s="38"/>
      <c r="F11" s="134"/>
    </row>
    <row r="12" spans="1:6" ht="30" customHeight="1">
      <c r="A12" s="37"/>
      <c r="B12" s="38"/>
      <c r="C12" s="38"/>
      <c r="D12" s="38"/>
      <c r="E12" s="38"/>
      <c r="F12" s="134"/>
    </row>
    <row r="13" spans="1:6" ht="30" customHeight="1">
      <c r="A13" s="37"/>
      <c r="B13" s="38"/>
      <c r="C13" s="38"/>
      <c r="D13" s="38"/>
      <c r="E13" s="38"/>
      <c r="F13" s="134"/>
    </row>
    <row r="14" spans="1:6" ht="30" customHeight="1">
      <c r="A14" s="121" t="s">
        <v>15</v>
      </c>
      <c r="B14" s="10"/>
      <c r="C14" s="10"/>
      <c r="D14" s="10"/>
      <c r="E14" s="10"/>
      <c r="F14" s="79"/>
    </row>
  </sheetData>
  <mergeCells count="3">
    <mergeCell ref="A1:F1"/>
    <mergeCell ref="A2:F2"/>
    <mergeCell ref="A3:F3"/>
  </mergeCells>
  <printOptions horizontalCentered="1"/>
  <pageMargins left="0.7480314960629921" right="0.5511811023622047" top="0.984251968503937" bottom="0.984251968503937" header="0.5118110236220472" footer="0.5118110236220472"/>
  <pageSetup firstPageNumber="42" useFirstPageNumber="1" horizontalDpi="600" verticalDpi="600" orientation="landscape" paperSize="9" r:id="rId1"/>
  <headerFooter alignWithMargins="0">
    <oddHeader>&amp;L&amp;"굴림체,보통"〔별지 제4의5호 서식〕</oddHeader>
    <oddFooter>&amp;C2009교비결산서&amp;R&amp;P페이지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3"/>
  <dimension ref="A1:H31"/>
  <sheetViews>
    <sheetView workbookViewId="0" topLeftCell="B1">
      <selection activeCell="D13" sqref="D13"/>
    </sheetView>
  </sheetViews>
  <sheetFormatPr defaultColWidth="8.88671875" defaultRowHeight="13.5"/>
  <cols>
    <col min="1" max="1" width="8.99609375" style="4" bestFit="1" customWidth="1"/>
    <col min="2" max="2" width="13.5546875" style="4" customWidth="1"/>
    <col min="3" max="3" width="19.4453125" style="4" customWidth="1"/>
    <col min="4" max="4" width="15.3359375" style="4" customWidth="1"/>
    <col min="5" max="5" width="15.21484375" style="4" bestFit="1" customWidth="1"/>
    <col min="6" max="6" width="14.21484375" style="4" customWidth="1"/>
    <col min="7" max="7" width="14.4453125" style="4" bestFit="1" customWidth="1"/>
    <col min="8" max="8" width="11.21484375" style="4" customWidth="1"/>
    <col min="9" max="16384" width="8.88671875" style="4" customWidth="1"/>
  </cols>
  <sheetData>
    <row r="1" spans="1:8" ht="25.5">
      <c r="A1" s="635" t="s">
        <v>788</v>
      </c>
      <c r="B1" s="635"/>
      <c r="C1" s="635"/>
      <c r="D1" s="635"/>
      <c r="E1" s="635"/>
      <c r="F1" s="635"/>
      <c r="G1" s="635"/>
      <c r="H1" s="635"/>
    </row>
    <row r="2" spans="1:8" ht="15.75" customHeight="1">
      <c r="A2" s="696">
        <f>선급금명세서!A2</f>
        <v>40237</v>
      </c>
      <c r="B2" s="696"/>
      <c r="C2" s="696"/>
      <c r="D2" s="696"/>
      <c r="E2" s="696"/>
      <c r="F2" s="696"/>
      <c r="G2" s="696"/>
      <c r="H2" s="696"/>
    </row>
    <row r="3" spans="1:8" ht="13.5">
      <c r="A3" s="5"/>
      <c r="B3" s="5"/>
      <c r="C3" s="5"/>
      <c r="D3" s="5"/>
      <c r="E3" s="5"/>
      <c r="F3" s="5"/>
      <c r="G3" s="5"/>
      <c r="H3" s="5" t="str">
        <f>선급금명세서!A3</f>
        <v>(단위 : 원)</v>
      </c>
    </row>
    <row r="4" spans="1:8" s="13" customFormat="1" ht="24.75" customHeight="1">
      <c r="A4" s="745" t="s">
        <v>791</v>
      </c>
      <c r="B4" s="741"/>
      <c r="C4" s="741" t="s">
        <v>792</v>
      </c>
      <c r="D4" s="741" t="s">
        <v>789</v>
      </c>
      <c r="E4" s="741" t="s">
        <v>795</v>
      </c>
      <c r="F4" s="741"/>
      <c r="G4" s="741" t="s">
        <v>796</v>
      </c>
      <c r="H4" s="743" t="s">
        <v>783</v>
      </c>
    </row>
    <row r="5" spans="1:8" s="13" customFormat="1" ht="24.75" customHeight="1">
      <c r="A5" s="746"/>
      <c r="B5" s="742"/>
      <c r="C5" s="742"/>
      <c r="D5" s="742"/>
      <c r="E5" s="141" t="s">
        <v>793</v>
      </c>
      <c r="F5" s="141" t="s">
        <v>794</v>
      </c>
      <c r="G5" s="742"/>
      <c r="H5" s="744"/>
    </row>
    <row r="6" spans="1:8" ht="24.75" customHeight="1">
      <c r="A6" s="121" t="s">
        <v>784</v>
      </c>
      <c r="B6" s="10" t="s">
        <v>785</v>
      </c>
      <c r="C6" s="117" t="s">
        <v>732</v>
      </c>
      <c r="D6" s="143">
        <f>'대차대조표(자산)'!E23</f>
        <v>0</v>
      </c>
      <c r="E6" s="143"/>
      <c r="F6" s="143"/>
      <c r="G6" s="143">
        <f>D6+E6-F6</f>
        <v>0</v>
      </c>
      <c r="H6" s="144"/>
    </row>
    <row r="7" spans="1:8" ht="24.75" customHeight="1">
      <c r="A7" s="37" t="s">
        <v>786</v>
      </c>
      <c r="B7" s="39" t="s">
        <v>375</v>
      </c>
      <c r="C7" s="115" t="s">
        <v>770</v>
      </c>
      <c r="D7" s="145">
        <f>'대차대조표(자산)'!E27</f>
        <v>0</v>
      </c>
      <c r="E7" s="145"/>
      <c r="F7" s="145"/>
      <c r="G7" s="145">
        <f aca="true" t="shared" si="0" ref="G7:G15">D7+E7-F7</f>
        <v>0</v>
      </c>
      <c r="H7" s="18"/>
    </row>
    <row r="8" spans="1:8" ht="24.75" customHeight="1">
      <c r="A8" s="37"/>
      <c r="B8" s="40" t="s">
        <v>766</v>
      </c>
      <c r="C8" s="114" t="s">
        <v>302</v>
      </c>
      <c r="D8" s="145">
        <f>'대차대조표(자산)'!E28</f>
        <v>0</v>
      </c>
      <c r="E8" s="146"/>
      <c r="F8" s="146"/>
      <c r="G8" s="146">
        <f t="shared" si="0"/>
        <v>0</v>
      </c>
      <c r="H8" s="23"/>
    </row>
    <row r="9" spans="1:8" ht="24.75" customHeight="1">
      <c r="A9" s="37"/>
      <c r="B9" s="40" t="s">
        <v>376</v>
      </c>
      <c r="C9" s="114" t="s">
        <v>771</v>
      </c>
      <c r="D9" s="145">
        <f>'대차대조표(자산)'!E29</f>
        <v>0</v>
      </c>
      <c r="E9" s="146"/>
      <c r="F9" s="146"/>
      <c r="G9" s="146">
        <f t="shared" si="0"/>
        <v>0</v>
      </c>
      <c r="H9" s="23"/>
    </row>
    <row r="10" spans="1:8" ht="24.75" customHeight="1">
      <c r="A10" s="37"/>
      <c r="B10" s="40" t="s">
        <v>767</v>
      </c>
      <c r="C10" s="114" t="s">
        <v>772</v>
      </c>
      <c r="D10" s="145">
        <f>'대차대조표(자산)'!E30</f>
        <v>0</v>
      </c>
      <c r="E10" s="146"/>
      <c r="F10" s="146"/>
      <c r="G10" s="146">
        <f t="shared" si="0"/>
        <v>0</v>
      </c>
      <c r="H10" s="23"/>
    </row>
    <row r="11" spans="1:8" ht="24.75" customHeight="1">
      <c r="A11" s="37"/>
      <c r="B11" s="40" t="s">
        <v>377</v>
      </c>
      <c r="C11" s="114" t="s">
        <v>773</v>
      </c>
      <c r="D11" s="145">
        <f>'대차대조표(자산)'!E31</f>
        <v>0</v>
      </c>
      <c r="E11" s="146"/>
      <c r="F11" s="147"/>
      <c r="G11" s="146">
        <f t="shared" si="0"/>
        <v>0</v>
      </c>
      <c r="H11" s="23"/>
    </row>
    <row r="12" spans="1:8" ht="24.75" customHeight="1">
      <c r="A12" s="42"/>
      <c r="B12" s="697" t="s">
        <v>130</v>
      </c>
      <c r="C12" s="699"/>
      <c r="D12" s="148">
        <f>SUM(D7:D11)</f>
        <v>0</v>
      </c>
      <c r="E12" s="148">
        <f>SUM(E7:E11)</f>
        <v>0</v>
      </c>
      <c r="F12" s="148">
        <f>SUM(F7:F11)</f>
        <v>0</v>
      </c>
      <c r="G12" s="148">
        <f>SUM(G7:G11)</f>
        <v>0</v>
      </c>
      <c r="H12" s="27"/>
    </row>
    <row r="13" spans="1:8" ht="24.75" customHeight="1">
      <c r="A13" s="36" t="s">
        <v>136</v>
      </c>
      <c r="B13" s="39" t="s">
        <v>137</v>
      </c>
      <c r="C13" s="115" t="s">
        <v>844</v>
      </c>
      <c r="D13" s="145">
        <f>'대차대조표(자산)'!E33</f>
        <v>2997270</v>
      </c>
      <c r="E13" s="145"/>
      <c r="F13" s="145"/>
      <c r="G13" s="145">
        <f t="shared" si="0"/>
        <v>2997270</v>
      </c>
      <c r="H13" s="18"/>
    </row>
    <row r="14" spans="1:8" ht="24.75" customHeight="1">
      <c r="A14" s="37"/>
      <c r="B14" s="39" t="s">
        <v>768</v>
      </c>
      <c r="C14" s="115" t="s">
        <v>1067</v>
      </c>
      <c r="D14" s="145">
        <f>'대차대조표(자산)'!E34</f>
        <v>0</v>
      </c>
      <c r="E14" s="145"/>
      <c r="F14" s="145"/>
      <c r="G14" s="145">
        <f>D14+E14-F14</f>
        <v>0</v>
      </c>
      <c r="H14" s="18"/>
    </row>
    <row r="15" spans="1:8" ht="24.75" customHeight="1">
      <c r="A15" s="37"/>
      <c r="B15" s="40" t="s">
        <v>769</v>
      </c>
      <c r="C15" s="114" t="s">
        <v>787</v>
      </c>
      <c r="D15" s="146">
        <f>'대차대조표(자산)'!E36</f>
        <v>0</v>
      </c>
      <c r="E15" s="146"/>
      <c r="F15" s="146"/>
      <c r="G15" s="146">
        <f t="shared" si="0"/>
        <v>0</v>
      </c>
      <c r="H15" s="23"/>
    </row>
    <row r="16" spans="1:8" ht="24.75" customHeight="1">
      <c r="A16" s="42"/>
      <c r="B16" s="739" t="s">
        <v>131</v>
      </c>
      <c r="C16" s="740"/>
      <c r="D16" s="149">
        <f>SUM(D13:D15)</f>
        <v>2997270</v>
      </c>
      <c r="E16" s="149">
        <f>SUM(E13:E15)</f>
        <v>0</v>
      </c>
      <c r="F16" s="149">
        <f>SUM(F13:F15)</f>
        <v>0</v>
      </c>
      <c r="G16" s="149">
        <f>SUM(G13:G15)</f>
        <v>2997270</v>
      </c>
      <c r="H16" s="78"/>
    </row>
    <row r="17" spans="1:8" s="35" customFormat="1" ht="24.75" customHeight="1">
      <c r="A17" s="737" t="s">
        <v>790</v>
      </c>
      <c r="B17" s="738"/>
      <c r="C17" s="738"/>
      <c r="D17" s="150">
        <f>D6+D12+D16</f>
        <v>2997270</v>
      </c>
      <c r="E17" s="150">
        <f>E6+E12+E16</f>
        <v>0</v>
      </c>
      <c r="F17" s="150">
        <f>F6+F12+F16</f>
        <v>0</v>
      </c>
      <c r="G17" s="150">
        <f>G6+G12+G16</f>
        <v>2997270</v>
      </c>
      <c r="H17" s="151"/>
    </row>
    <row r="18" spans="4:7" ht="13.5">
      <c r="D18" s="12"/>
      <c r="E18" s="12"/>
      <c r="F18" s="12"/>
      <c r="G18" s="12"/>
    </row>
    <row r="19" spans="1:7" ht="13.5">
      <c r="A19" s="736"/>
      <c r="B19" s="736"/>
      <c r="C19" s="736"/>
      <c r="D19" s="736"/>
      <c r="E19" s="736"/>
      <c r="F19" s="736"/>
      <c r="G19" s="12"/>
    </row>
    <row r="20" spans="4:7" ht="13.5">
      <c r="D20" s="12"/>
      <c r="E20" s="12"/>
      <c r="F20" s="12"/>
      <c r="G20" s="12"/>
    </row>
    <row r="21" spans="4:7" ht="13.5">
      <c r="D21" s="12"/>
      <c r="E21" s="12"/>
      <c r="F21" s="12"/>
      <c r="G21" s="12"/>
    </row>
    <row r="22" spans="4:7" ht="13.5">
      <c r="D22" s="12"/>
      <c r="E22" s="12"/>
      <c r="F22" s="12"/>
      <c r="G22" s="12"/>
    </row>
    <row r="23" spans="4:7" ht="13.5">
      <c r="D23" s="12"/>
      <c r="E23" s="12"/>
      <c r="F23" s="12"/>
      <c r="G23" s="12"/>
    </row>
    <row r="24" spans="4:7" ht="13.5">
      <c r="D24" s="12"/>
      <c r="E24" s="12"/>
      <c r="F24" s="12"/>
      <c r="G24" s="12"/>
    </row>
    <row r="25" spans="4:7" ht="13.5">
      <c r="D25" s="12"/>
      <c r="E25" s="12"/>
      <c r="F25" s="12"/>
      <c r="G25" s="12"/>
    </row>
    <row r="26" spans="4:7" ht="13.5">
      <c r="D26" s="12"/>
      <c r="E26" s="12"/>
      <c r="F26" s="12"/>
      <c r="G26" s="12"/>
    </row>
    <row r="27" spans="4:7" ht="13.5">
      <c r="D27" s="12"/>
      <c r="E27" s="12"/>
      <c r="F27" s="12"/>
      <c r="G27" s="12"/>
    </row>
    <row r="28" spans="4:7" ht="13.5">
      <c r="D28" s="12"/>
      <c r="E28" s="12"/>
      <c r="F28" s="12"/>
      <c r="G28" s="12"/>
    </row>
    <row r="29" spans="4:7" ht="13.5">
      <c r="D29" s="12"/>
      <c r="E29" s="12"/>
      <c r="F29" s="12"/>
      <c r="G29" s="12"/>
    </row>
    <row r="30" spans="4:7" ht="13.5">
      <c r="D30" s="12"/>
      <c r="E30" s="12"/>
      <c r="F30" s="12"/>
      <c r="G30" s="12"/>
    </row>
    <row r="31" spans="4:7" ht="13.5">
      <c r="D31" s="12"/>
      <c r="E31" s="12"/>
      <c r="F31" s="12"/>
      <c r="G31" s="12"/>
    </row>
  </sheetData>
  <mergeCells count="12">
    <mergeCell ref="E4:F4"/>
    <mergeCell ref="G4:G5"/>
    <mergeCell ref="H4:H5"/>
    <mergeCell ref="A1:H1"/>
    <mergeCell ref="A2:H2"/>
    <mergeCell ref="A4:B5"/>
    <mergeCell ref="C4:C5"/>
    <mergeCell ref="D4:D5"/>
    <mergeCell ref="A19:F19"/>
    <mergeCell ref="A17:C17"/>
    <mergeCell ref="B16:C16"/>
    <mergeCell ref="B12:C12"/>
  </mergeCells>
  <printOptions horizontalCentered="1"/>
  <pageMargins left="0.7480314960629921" right="0.6299212598425197" top="0.984251968503937" bottom="0.984251968503937" header="0.5118110236220472" footer="0.5118110236220472"/>
  <pageSetup firstPageNumber="43" useFirstPageNumber="1" horizontalDpi="600" verticalDpi="600" orientation="landscape" paperSize="9" r:id="rId2"/>
  <headerFooter alignWithMargins="0">
    <oddHeader>&amp;L&amp;"굴림체,보통"〔별지 제4의6호 서식(가)〕</oddHeader>
    <oddFooter>&amp;C2009교비결산서&amp;R&amp;P페이지</oddFooter>
  </headerFooter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1"/>
  <dimension ref="A1:I18"/>
  <sheetViews>
    <sheetView zoomScaleSheetLayoutView="100" workbookViewId="0" topLeftCell="A1">
      <selection activeCell="D15" sqref="D15"/>
    </sheetView>
  </sheetViews>
  <sheetFormatPr defaultColWidth="8.88671875" defaultRowHeight="13.5"/>
  <cols>
    <col min="1" max="2" width="10.77734375" style="30" customWidth="1"/>
    <col min="3" max="3" width="20.3359375" style="30" bestFit="1" customWidth="1"/>
    <col min="4" max="4" width="10.77734375" style="30" customWidth="1"/>
    <col min="5" max="6" width="11.4453125" style="30" bestFit="1" customWidth="1"/>
    <col min="7" max="7" width="9.77734375" style="30" customWidth="1"/>
    <col min="8" max="8" width="10.10546875" style="30" customWidth="1"/>
    <col min="9" max="9" width="16.5546875" style="30" customWidth="1"/>
    <col min="10" max="16384" width="8.88671875" style="30" customWidth="1"/>
  </cols>
  <sheetData>
    <row r="1" spans="1:9" ht="33.75" customHeight="1">
      <c r="A1" s="595" t="s">
        <v>797</v>
      </c>
      <c r="B1" s="595"/>
      <c r="C1" s="595"/>
      <c r="D1" s="595"/>
      <c r="E1" s="595"/>
      <c r="F1" s="595"/>
      <c r="G1" s="595"/>
      <c r="H1" s="595"/>
      <c r="I1" s="595"/>
    </row>
    <row r="2" spans="1:9" ht="13.5">
      <c r="A2" s="716">
        <f>'투자와 기타자산명세서'!A2:H2</f>
        <v>40237</v>
      </c>
      <c r="B2" s="716"/>
      <c r="C2" s="716"/>
      <c r="D2" s="716"/>
      <c r="E2" s="716"/>
      <c r="F2" s="716"/>
      <c r="G2" s="716"/>
      <c r="H2" s="716"/>
      <c r="I2" s="716"/>
    </row>
    <row r="3" ht="13.5">
      <c r="I3" s="31" t="str">
        <f>'투자와 기타자산명세서'!H3</f>
        <v>(단위 : 원)</v>
      </c>
    </row>
    <row r="4" spans="1:9" s="73" customFormat="1" ht="25.5" customHeight="1">
      <c r="A4" s="152" t="s">
        <v>805</v>
      </c>
      <c r="B4" s="153" t="s">
        <v>806</v>
      </c>
      <c r="C4" s="153" t="s">
        <v>811</v>
      </c>
      <c r="D4" s="153" t="s">
        <v>799</v>
      </c>
      <c r="E4" s="153" t="s">
        <v>800</v>
      </c>
      <c r="F4" s="153" t="s">
        <v>801</v>
      </c>
      <c r="G4" s="153" t="s">
        <v>802</v>
      </c>
      <c r="H4" s="153" t="s">
        <v>803</v>
      </c>
      <c r="I4" s="154" t="s">
        <v>804</v>
      </c>
    </row>
    <row r="5" spans="1:9" ht="25.5" customHeight="1">
      <c r="A5" s="683" t="s">
        <v>814</v>
      </c>
      <c r="B5" s="155"/>
      <c r="C5" s="155"/>
      <c r="D5" s="478"/>
      <c r="E5" s="469"/>
      <c r="F5" s="156"/>
      <c r="G5" s="156"/>
      <c r="H5" s="156"/>
      <c r="I5" s="157"/>
    </row>
    <row r="6" spans="1:9" ht="25.5" customHeight="1">
      <c r="A6" s="676"/>
      <c r="B6" s="158"/>
      <c r="C6" s="158" t="s">
        <v>1021</v>
      </c>
      <c r="D6" s="159" t="s">
        <v>1034</v>
      </c>
      <c r="E6" s="159" t="s">
        <v>1035</v>
      </c>
      <c r="F6" s="159" t="s">
        <v>1036</v>
      </c>
      <c r="G6" s="159" t="s">
        <v>1037</v>
      </c>
      <c r="H6" s="159" t="s">
        <v>1038</v>
      </c>
      <c r="I6" s="160"/>
    </row>
    <row r="7" spans="1:9" ht="25.5" customHeight="1">
      <c r="A7" s="676"/>
      <c r="B7" s="158"/>
      <c r="C7" s="158"/>
      <c r="D7" s="159"/>
      <c r="E7" s="159"/>
      <c r="F7" s="159"/>
      <c r="G7" s="159"/>
      <c r="H7" s="159"/>
      <c r="I7" s="160"/>
    </row>
    <row r="8" spans="1:9" ht="25.5" customHeight="1">
      <c r="A8" s="684"/>
      <c r="B8" s="126" t="s">
        <v>134</v>
      </c>
      <c r="C8" s="126"/>
      <c r="D8" s="161"/>
      <c r="E8" s="161"/>
      <c r="F8" s="161"/>
      <c r="G8" s="161"/>
      <c r="H8" s="161"/>
      <c r="I8" s="162"/>
    </row>
    <row r="9" spans="1:9" ht="25.5" customHeight="1">
      <c r="A9" s="683" t="s">
        <v>813</v>
      </c>
      <c r="B9" s="75" t="s">
        <v>807</v>
      </c>
      <c r="C9" s="75"/>
      <c r="D9" s="163"/>
      <c r="E9" s="163" t="s">
        <v>808</v>
      </c>
      <c r="F9" s="163" t="s">
        <v>801</v>
      </c>
      <c r="G9" s="163" t="s">
        <v>802</v>
      </c>
      <c r="H9" s="163" t="s">
        <v>803</v>
      </c>
      <c r="I9" s="82" t="s">
        <v>804</v>
      </c>
    </row>
    <row r="10" spans="1:9" ht="25.5" customHeight="1">
      <c r="A10" s="676"/>
      <c r="B10" s="158"/>
      <c r="C10" s="158" t="s">
        <v>1021</v>
      </c>
      <c r="D10" s="159" t="s">
        <v>1034</v>
      </c>
      <c r="E10" s="159" t="s">
        <v>1035</v>
      </c>
      <c r="F10" s="159" t="s">
        <v>1036</v>
      </c>
      <c r="G10" s="159" t="s">
        <v>1037</v>
      </c>
      <c r="H10" s="159" t="s">
        <v>1038</v>
      </c>
      <c r="I10" s="160"/>
    </row>
    <row r="11" spans="1:9" ht="25.5" customHeight="1">
      <c r="A11" s="684"/>
      <c r="B11" s="128"/>
      <c r="C11" s="128"/>
      <c r="D11" s="164"/>
      <c r="E11" s="164"/>
      <c r="F11" s="164"/>
      <c r="G11" s="164"/>
      <c r="H11" s="164"/>
      <c r="I11" s="129"/>
    </row>
    <row r="12" spans="1:9" ht="25.5" customHeight="1">
      <c r="A12" s="676" t="s">
        <v>815</v>
      </c>
      <c r="B12" s="155"/>
      <c r="C12" s="155"/>
      <c r="D12" s="156"/>
      <c r="E12" s="156"/>
      <c r="F12" s="156"/>
      <c r="G12" s="156"/>
      <c r="H12" s="156"/>
      <c r="I12" s="157"/>
    </row>
    <row r="13" spans="1:9" ht="25.5" customHeight="1">
      <c r="A13" s="676"/>
      <c r="B13" s="158"/>
      <c r="C13" s="158" t="s">
        <v>1021</v>
      </c>
      <c r="D13" s="159" t="s">
        <v>1034</v>
      </c>
      <c r="E13" s="159" t="s">
        <v>1035</v>
      </c>
      <c r="F13" s="159" t="s">
        <v>1036</v>
      </c>
      <c r="G13" s="159" t="s">
        <v>1037</v>
      </c>
      <c r="H13" s="159" t="s">
        <v>1038</v>
      </c>
      <c r="I13" s="160"/>
    </row>
    <row r="14" spans="1:9" ht="25.5" customHeight="1">
      <c r="A14" s="684"/>
      <c r="B14" s="126" t="s">
        <v>134</v>
      </c>
      <c r="C14" s="126"/>
      <c r="D14" s="161"/>
      <c r="E14" s="161"/>
      <c r="F14" s="161"/>
      <c r="G14" s="161"/>
      <c r="H14" s="161"/>
      <c r="I14" s="127"/>
    </row>
    <row r="15" spans="1:9" ht="25.5" customHeight="1">
      <c r="A15" s="683" t="s">
        <v>816</v>
      </c>
      <c r="B15" s="76" t="s">
        <v>807</v>
      </c>
      <c r="C15" s="76"/>
      <c r="D15" s="165" t="s">
        <v>810</v>
      </c>
      <c r="E15" s="165" t="s">
        <v>798</v>
      </c>
      <c r="F15" s="165" t="s">
        <v>801</v>
      </c>
      <c r="G15" s="165" t="s">
        <v>802</v>
      </c>
      <c r="H15" s="165" t="s">
        <v>803</v>
      </c>
      <c r="I15" s="166" t="s">
        <v>804</v>
      </c>
    </row>
    <row r="16" spans="1:9" ht="25.5" customHeight="1">
      <c r="A16" s="676"/>
      <c r="B16" s="155" t="s">
        <v>809</v>
      </c>
      <c r="C16" s="158" t="s">
        <v>1021</v>
      </c>
      <c r="D16" s="159" t="s">
        <v>1034</v>
      </c>
      <c r="E16" s="159" t="s">
        <v>1035</v>
      </c>
      <c r="F16" s="159" t="s">
        <v>1036</v>
      </c>
      <c r="G16" s="159" t="s">
        <v>1037</v>
      </c>
      <c r="H16" s="159" t="s">
        <v>1038</v>
      </c>
      <c r="I16" s="160"/>
    </row>
    <row r="17" spans="1:9" ht="25.5" customHeight="1">
      <c r="A17" s="684"/>
      <c r="B17" s="126" t="s">
        <v>742</v>
      </c>
      <c r="C17" s="126"/>
      <c r="D17" s="161"/>
      <c r="E17" s="161"/>
      <c r="F17" s="161"/>
      <c r="G17" s="161"/>
      <c r="H17" s="161"/>
      <c r="I17" s="127"/>
    </row>
    <row r="18" spans="1:9" s="73" customFormat="1" ht="25.5" customHeight="1">
      <c r="A18" s="747" t="s">
        <v>817</v>
      </c>
      <c r="B18" s="748"/>
      <c r="C18" s="749"/>
      <c r="D18" s="167"/>
      <c r="E18" s="167"/>
      <c r="F18" s="167"/>
      <c r="G18" s="167"/>
      <c r="H18" s="167"/>
      <c r="I18" s="118"/>
    </row>
  </sheetData>
  <mergeCells count="7">
    <mergeCell ref="A1:I1"/>
    <mergeCell ref="A15:A17"/>
    <mergeCell ref="A9:A11"/>
    <mergeCell ref="A18:C18"/>
    <mergeCell ref="A2:I2"/>
    <mergeCell ref="A5:A8"/>
    <mergeCell ref="A12:A14"/>
  </mergeCells>
  <printOptions horizontalCentered="1"/>
  <pageMargins left="0.7480314960629921" right="0.5511811023622047" top="0.984251968503937" bottom="0.984251968503937" header="0.5118110236220472" footer="0.5118110236220472"/>
  <pageSetup firstPageNumber="44" useFirstPageNumber="1" horizontalDpi="300" verticalDpi="300" orientation="landscape" paperSize="9" scale="98" r:id="rId2"/>
  <headerFooter alignWithMargins="0">
    <oddHeader>&amp;L&amp;"굴림체,보통"〔별지 제4의6호 서식(나)〕</oddHeader>
    <oddFooter>&amp;C2009교비결산서&amp;R&amp;P페이지</oddFooter>
  </headerFooter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6"/>
  <dimension ref="A1:J19"/>
  <sheetViews>
    <sheetView zoomScaleSheetLayoutView="100" workbookViewId="0" topLeftCell="A1">
      <selection activeCell="J10" sqref="J10"/>
    </sheetView>
  </sheetViews>
  <sheetFormatPr defaultColWidth="8.88671875" defaultRowHeight="13.5"/>
  <cols>
    <col min="1" max="1" width="6.99609375" style="4" customWidth="1"/>
    <col min="2" max="2" width="10.88671875" style="4" bestFit="1" customWidth="1"/>
    <col min="3" max="3" width="11.10546875" style="4" customWidth="1"/>
    <col min="4" max="4" width="15.99609375" style="4" customWidth="1"/>
    <col min="5" max="6" width="14.3359375" style="4" customWidth="1"/>
    <col min="7" max="7" width="16.10546875" style="4" customWidth="1"/>
    <col min="8" max="8" width="15.4453125" style="4" bestFit="1" customWidth="1"/>
    <col min="9" max="9" width="9.4453125" style="4" customWidth="1"/>
    <col min="10" max="10" width="16.3359375" style="4" bestFit="1" customWidth="1"/>
    <col min="11" max="16384" width="8.88671875" style="4" customWidth="1"/>
  </cols>
  <sheetData>
    <row r="1" spans="1:9" ht="34.5" customHeight="1">
      <c r="A1" s="635" t="s">
        <v>818</v>
      </c>
      <c r="B1" s="635"/>
      <c r="C1" s="635"/>
      <c r="D1" s="635"/>
      <c r="E1" s="635"/>
      <c r="F1" s="635"/>
      <c r="G1" s="635"/>
      <c r="H1" s="635"/>
      <c r="I1" s="635"/>
    </row>
    <row r="2" spans="1:9" ht="13.5">
      <c r="A2" s="753">
        <f>투자유가증권명세서!A2:I2</f>
        <v>40237</v>
      </c>
      <c r="B2" s="753"/>
      <c r="C2" s="753"/>
      <c r="D2" s="753"/>
      <c r="E2" s="753"/>
      <c r="F2" s="753"/>
      <c r="G2" s="753"/>
      <c r="H2" s="753"/>
      <c r="I2" s="753"/>
    </row>
    <row r="3" spans="1:9" ht="13.5">
      <c r="A3" s="168"/>
      <c r="B3" s="168"/>
      <c r="C3" s="168"/>
      <c r="D3" s="168"/>
      <c r="E3" s="168"/>
      <c r="F3" s="168"/>
      <c r="G3" s="168"/>
      <c r="H3" s="724" t="str">
        <f>투자유가증권명세서!I3</f>
        <v>(단위 : 원)</v>
      </c>
      <c r="I3" s="724"/>
    </row>
    <row r="4" spans="1:9" s="35" customFormat="1" ht="14.25">
      <c r="A4" s="745" t="s">
        <v>838</v>
      </c>
      <c r="B4" s="743"/>
      <c r="C4" s="169" t="s">
        <v>839</v>
      </c>
      <c r="D4" s="754" t="s">
        <v>840</v>
      </c>
      <c r="E4" s="745" t="s">
        <v>795</v>
      </c>
      <c r="F4" s="741"/>
      <c r="G4" s="743"/>
      <c r="H4" s="754" t="s">
        <v>796</v>
      </c>
      <c r="I4" s="756" t="s">
        <v>783</v>
      </c>
    </row>
    <row r="5" spans="1:9" s="35" customFormat="1" ht="14.25">
      <c r="A5" s="746"/>
      <c r="B5" s="744"/>
      <c r="C5" s="170" t="s">
        <v>824</v>
      </c>
      <c r="D5" s="755"/>
      <c r="E5" s="140" t="s">
        <v>496</v>
      </c>
      <c r="F5" s="141" t="s">
        <v>497</v>
      </c>
      <c r="G5" s="142" t="s">
        <v>498</v>
      </c>
      <c r="H5" s="755"/>
      <c r="I5" s="757"/>
    </row>
    <row r="6" spans="1:9" ht="24" customHeight="1">
      <c r="A6" s="171"/>
      <c r="B6" s="90" t="s">
        <v>825</v>
      </c>
      <c r="C6" s="44" t="s">
        <v>154</v>
      </c>
      <c r="D6" s="380">
        <f>'대차대조표(자산)'!E39</f>
        <v>9715000000</v>
      </c>
      <c r="E6" s="381">
        <v>-85500000</v>
      </c>
      <c r="F6" s="359"/>
      <c r="G6" s="358">
        <f>E6-F6</f>
        <v>-85500000</v>
      </c>
      <c r="H6" s="380">
        <f>D6+G6</f>
        <v>9629500000</v>
      </c>
      <c r="I6" s="173"/>
    </row>
    <row r="7" spans="1:9" ht="24" customHeight="1">
      <c r="A7" s="37" t="s">
        <v>829</v>
      </c>
      <c r="B7" s="93" t="s">
        <v>826</v>
      </c>
      <c r="C7" s="174" t="s">
        <v>154</v>
      </c>
      <c r="D7" s="380">
        <f>'대차대조표(자산)'!E40</f>
        <v>12943935247</v>
      </c>
      <c r="E7" s="382"/>
      <c r="F7" s="307"/>
      <c r="G7" s="306">
        <f>E7-F7</f>
        <v>0</v>
      </c>
      <c r="H7" s="380">
        <f>D7+G7</f>
        <v>12943935247</v>
      </c>
      <c r="I7" s="176"/>
    </row>
    <row r="8" spans="1:9" ht="24" customHeight="1">
      <c r="A8" s="37" t="s">
        <v>830</v>
      </c>
      <c r="B8" s="93" t="s">
        <v>827</v>
      </c>
      <c r="C8" s="174" t="s">
        <v>154</v>
      </c>
      <c r="D8" s="380">
        <f>'대차대조표(자산)'!E41</f>
        <v>641214954</v>
      </c>
      <c r="E8" s="382">
        <v>2709295027</v>
      </c>
      <c r="F8" s="307"/>
      <c r="G8" s="306">
        <f aca="true" t="shared" si="0" ref="G8:G13">E8-F8</f>
        <v>2709295027</v>
      </c>
      <c r="H8" s="380">
        <f aca="true" t="shared" si="1" ref="H8:H14">D8+G8</f>
        <v>3350509981</v>
      </c>
      <c r="I8" s="176"/>
    </row>
    <row r="9" spans="1:9" ht="24" customHeight="1">
      <c r="A9" s="37" t="s">
        <v>831</v>
      </c>
      <c r="B9" s="94" t="s">
        <v>819</v>
      </c>
      <c r="C9" s="174" t="s">
        <v>628</v>
      </c>
      <c r="D9" s="380">
        <f>'대차대조표(자산)'!E42</f>
        <v>215590270</v>
      </c>
      <c r="E9" s="383">
        <v>115730310</v>
      </c>
      <c r="F9" s="309"/>
      <c r="G9" s="306">
        <f t="shared" si="0"/>
        <v>115730310</v>
      </c>
      <c r="H9" s="380">
        <f t="shared" si="1"/>
        <v>331320580</v>
      </c>
      <c r="I9" s="176"/>
    </row>
    <row r="10" spans="1:10" ht="24" customHeight="1">
      <c r="A10" s="37" t="s">
        <v>832</v>
      </c>
      <c r="B10" s="94" t="s">
        <v>820</v>
      </c>
      <c r="C10" s="174" t="s">
        <v>154</v>
      </c>
      <c r="D10" s="380">
        <f>'대차대조표(자산)'!E43</f>
        <v>1010544685</v>
      </c>
      <c r="E10" s="384">
        <v>95985450</v>
      </c>
      <c r="F10" s="314"/>
      <c r="G10" s="306">
        <f t="shared" si="0"/>
        <v>95985450</v>
      </c>
      <c r="H10" s="380">
        <f t="shared" si="1"/>
        <v>1106530135</v>
      </c>
      <c r="I10" s="176"/>
      <c r="J10" s="226"/>
    </row>
    <row r="11" spans="1:9" ht="24" customHeight="1">
      <c r="A11" s="37" t="s">
        <v>833</v>
      </c>
      <c r="B11" s="93" t="s">
        <v>821</v>
      </c>
      <c r="C11" s="174" t="s">
        <v>154</v>
      </c>
      <c r="D11" s="380">
        <f>'대차대조표(자산)'!E44</f>
        <v>20491000</v>
      </c>
      <c r="E11" s="383">
        <v>0</v>
      </c>
      <c r="F11" s="309"/>
      <c r="G11" s="306">
        <f t="shared" si="0"/>
        <v>0</v>
      </c>
      <c r="H11" s="380">
        <f t="shared" si="1"/>
        <v>20491000</v>
      </c>
      <c r="I11" s="176"/>
    </row>
    <row r="12" spans="1:9" ht="24" customHeight="1">
      <c r="A12" s="37" t="s">
        <v>834</v>
      </c>
      <c r="B12" s="93" t="s">
        <v>828</v>
      </c>
      <c r="C12" s="174" t="s">
        <v>154</v>
      </c>
      <c r="D12" s="380">
        <f>'대차대조표(자산)'!E45</f>
        <v>164979394</v>
      </c>
      <c r="E12" s="383">
        <v>21530070</v>
      </c>
      <c r="F12" s="307"/>
      <c r="G12" s="306">
        <f t="shared" si="0"/>
        <v>21530070</v>
      </c>
      <c r="H12" s="380">
        <f t="shared" si="1"/>
        <v>186509464</v>
      </c>
      <c r="I12" s="176"/>
    </row>
    <row r="13" spans="1:9" ht="24" customHeight="1">
      <c r="A13" s="139"/>
      <c r="B13" s="93" t="s">
        <v>823</v>
      </c>
      <c r="C13" s="174" t="s">
        <v>154</v>
      </c>
      <c r="D13" s="380">
        <f>'대차대조표(자산)'!E47</f>
        <v>2493875027</v>
      </c>
      <c r="E13" s="382">
        <v>-2493875027</v>
      </c>
      <c r="F13" s="307"/>
      <c r="G13" s="306">
        <f t="shared" si="0"/>
        <v>-2493875027</v>
      </c>
      <c r="H13" s="380">
        <f t="shared" si="1"/>
        <v>0</v>
      </c>
      <c r="I13" s="176"/>
    </row>
    <row r="14" spans="1:9" ht="24" customHeight="1">
      <c r="A14" s="723" t="s">
        <v>841</v>
      </c>
      <c r="B14" s="720"/>
      <c r="C14" s="177"/>
      <c r="D14" s="385">
        <f>SUM(D6:D13)</f>
        <v>27205630577</v>
      </c>
      <c r="E14" s="386">
        <f>SUM(E6:E13)</f>
        <v>363165830</v>
      </c>
      <c r="F14" s="318"/>
      <c r="G14" s="386">
        <f>SUM(G6:G13)</f>
        <v>363165830</v>
      </c>
      <c r="H14" s="385">
        <f t="shared" si="1"/>
        <v>27568796407</v>
      </c>
      <c r="I14" s="178"/>
    </row>
    <row r="15" spans="1:9" ht="21" customHeight="1">
      <c r="A15" s="37" t="s">
        <v>835</v>
      </c>
      <c r="B15" s="90"/>
      <c r="C15" s="179"/>
      <c r="D15" s="380"/>
      <c r="E15" s="384"/>
      <c r="F15" s="314"/>
      <c r="G15" s="387"/>
      <c r="H15" s="380"/>
      <c r="I15" s="181"/>
    </row>
    <row r="16" spans="1:9" ht="21" customHeight="1">
      <c r="A16" s="37" t="s">
        <v>836</v>
      </c>
      <c r="B16" s="90"/>
      <c r="C16" s="179"/>
      <c r="D16" s="380"/>
      <c r="E16" s="384"/>
      <c r="F16" s="314"/>
      <c r="G16" s="387"/>
      <c r="H16" s="380"/>
      <c r="I16" s="181"/>
    </row>
    <row r="17" spans="1:9" ht="21" customHeight="1">
      <c r="A17" s="139" t="s">
        <v>837</v>
      </c>
      <c r="B17" s="93"/>
      <c r="C17" s="182"/>
      <c r="D17" s="388"/>
      <c r="E17" s="383"/>
      <c r="F17" s="309"/>
      <c r="G17" s="310"/>
      <c r="H17" s="388"/>
      <c r="I17" s="183"/>
    </row>
    <row r="18" spans="1:9" ht="21" customHeight="1">
      <c r="A18" s="750" t="s">
        <v>842</v>
      </c>
      <c r="B18" s="751"/>
      <c r="C18" s="184"/>
      <c r="D18" s="389"/>
      <c r="E18" s="390"/>
      <c r="F18" s="391"/>
      <c r="G18" s="392"/>
      <c r="H18" s="389"/>
      <c r="I18" s="185"/>
    </row>
    <row r="19" spans="1:9" s="35" customFormat="1" ht="24" customHeight="1">
      <c r="A19" s="737" t="s">
        <v>843</v>
      </c>
      <c r="B19" s="752"/>
      <c r="C19" s="186"/>
      <c r="D19" s="393">
        <f>D14+D18</f>
        <v>27205630577</v>
      </c>
      <c r="E19" s="394">
        <f>E14+E18</f>
        <v>363165830</v>
      </c>
      <c r="F19" s="395">
        <f>F14+F18</f>
        <v>0</v>
      </c>
      <c r="G19" s="396">
        <f>G14+G18</f>
        <v>363165830</v>
      </c>
      <c r="H19" s="393">
        <f>H14+H18</f>
        <v>27568796407</v>
      </c>
      <c r="I19" s="187"/>
    </row>
    <row r="20" ht="15.75" customHeight="1"/>
  </sheetData>
  <mergeCells count="11">
    <mergeCell ref="A1:I1"/>
    <mergeCell ref="A2:I2"/>
    <mergeCell ref="H4:H5"/>
    <mergeCell ref="I4:I5"/>
    <mergeCell ref="A4:B5"/>
    <mergeCell ref="E4:G4"/>
    <mergeCell ref="D4:D5"/>
    <mergeCell ref="H3:I3"/>
    <mergeCell ref="A18:B18"/>
    <mergeCell ref="A19:B19"/>
    <mergeCell ref="A14:B14"/>
  </mergeCells>
  <printOptions horizontalCentered="1"/>
  <pageMargins left="0.7480314960629921" right="0.5511811023622047" top="0.984251968503937" bottom="0.984251968503937" header="0.5118110236220472" footer="0.5118110236220472"/>
  <pageSetup firstPageNumber="45" useFirstPageNumber="1" horizontalDpi="300" verticalDpi="300" orientation="landscape" paperSize="9" r:id="rId2"/>
  <headerFooter alignWithMargins="0">
    <oddHeader>&amp;L&amp;"굴림체,보통"〔별지 제4의7호 서식〕</oddHeader>
    <oddFooter>&amp;C2009교비결산서&amp;R&amp;P페이지</oddFooter>
  </headerFooter>
  <ignoredErrors>
    <ignoredError sqref="G9:G10" formula="1"/>
  </ignoredErrors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A1:L20"/>
  <sheetViews>
    <sheetView zoomScaleSheetLayoutView="100" workbookViewId="0" topLeftCell="A1">
      <selection activeCell="D12" sqref="D12"/>
    </sheetView>
  </sheetViews>
  <sheetFormatPr defaultColWidth="8.88671875" defaultRowHeight="13.5"/>
  <cols>
    <col min="1" max="1" width="10.21484375" style="4" customWidth="1"/>
    <col min="2" max="2" width="10.5546875" style="4" customWidth="1"/>
    <col min="3" max="3" width="9.10546875" style="4" customWidth="1"/>
    <col min="4" max="4" width="13.3359375" style="4" customWidth="1"/>
    <col min="5" max="5" width="13.21484375" style="4" customWidth="1"/>
    <col min="6" max="6" width="6.3359375" style="4" customWidth="1"/>
    <col min="7" max="8" width="12.3359375" style="4" customWidth="1"/>
    <col min="9" max="9" width="5.3359375" style="4" customWidth="1"/>
    <col min="10" max="10" width="8.6640625" style="4" customWidth="1"/>
    <col min="11" max="11" width="5.10546875" style="4" customWidth="1"/>
    <col min="12" max="12" width="6.88671875" style="4" customWidth="1"/>
    <col min="13" max="16384" width="8.88671875" style="4" customWidth="1"/>
  </cols>
  <sheetData>
    <row r="1" spans="1:12" ht="28.5" customHeight="1">
      <c r="A1" s="635" t="s">
        <v>34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</row>
    <row r="2" spans="1:12" ht="15.75" customHeight="1">
      <c r="A2" s="696">
        <f>고정자산명세서!A2:I2</f>
        <v>40237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</row>
    <row r="3" spans="1:12" ht="18" customHeight="1">
      <c r="A3" s="724" t="s">
        <v>284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</row>
    <row r="4" spans="1:12" s="191" customFormat="1" ht="21" customHeight="1">
      <c r="A4" s="764" t="s">
        <v>21</v>
      </c>
      <c r="B4" s="758" t="s">
        <v>22</v>
      </c>
      <c r="C4" s="758" t="s">
        <v>23</v>
      </c>
      <c r="D4" s="758"/>
      <c r="E4" s="760" t="s">
        <v>33</v>
      </c>
      <c r="F4" s="758" t="s">
        <v>25</v>
      </c>
      <c r="G4" s="758"/>
      <c r="H4" s="758" t="s">
        <v>28</v>
      </c>
      <c r="I4" s="760" t="s">
        <v>29</v>
      </c>
      <c r="J4" s="758" t="s">
        <v>30</v>
      </c>
      <c r="K4" s="760" t="s">
        <v>31</v>
      </c>
      <c r="L4" s="766" t="s">
        <v>862</v>
      </c>
    </row>
    <row r="5" spans="1:12" s="191" customFormat="1" ht="21" customHeight="1">
      <c r="A5" s="765"/>
      <c r="B5" s="759"/>
      <c r="C5" s="193" t="s">
        <v>24</v>
      </c>
      <c r="D5" s="193" t="s">
        <v>114</v>
      </c>
      <c r="E5" s="761"/>
      <c r="F5" s="194" t="s">
        <v>26</v>
      </c>
      <c r="G5" s="193" t="s">
        <v>27</v>
      </c>
      <c r="H5" s="759"/>
      <c r="I5" s="761"/>
      <c r="J5" s="759"/>
      <c r="K5" s="761"/>
      <c r="L5" s="767"/>
    </row>
    <row r="6" spans="1:12" ht="54" customHeight="1">
      <c r="A6" s="190"/>
      <c r="B6" s="71"/>
      <c r="C6" s="40"/>
      <c r="D6" s="92"/>
      <c r="E6" s="92"/>
      <c r="F6" s="92"/>
      <c r="G6" s="92"/>
      <c r="H6" s="92"/>
      <c r="I6" s="188"/>
      <c r="J6" s="92"/>
      <c r="K6" s="71"/>
      <c r="L6" s="23"/>
    </row>
    <row r="7" spans="1:12" ht="54" customHeight="1">
      <c r="A7" s="190"/>
      <c r="B7" s="71"/>
      <c r="C7" s="40" t="s">
        <v>1021</v>
      </c>
      <c r="D7" s="535" t="s">
        <v>1034</v>
      </c>
      <c r="E7" s="535" t="s">
        <v>1035</v>
      </c>
      <c r="F7" s="535" t="s">
        <v>1036</v>
      </c>
      <c r="G7" s="535" t="s">
        <v>1037</v>
      </c>
      <c r="H7" s="535" t="s">
        <v>1038</v>
      </c>
      <c r="I7" s="188"/>
      <c r="J7" s="92"/>
      <c r="K7" s="71"/>
      <c r="L7" s="23"/>
    </row>
    <row r="8" spans="1:12" ht="54" customHeight="1">
      <c r="A8" s="190"/>
      <c r="B8" s="71"/>
      <c r="C8" s="40"/>
      <c r="D8" s="92"/>
      <c r="E8" s="92"/>
      <c r="F8" s="92"/>
      <c r="G8" s="92"/>
      <c r="H8" s="92"/>
      <c r="I8" s="188"/>
      <c r="J8" s="92"/>
      <c r="K8" s="71"/>
      <c r="L8" s="23"/>
    </row>
    <row r="9" spans="1:12" ht="54" customHeight="1">
      <c r="A9" s="192"/>
      <c r="B9" s="189"/>
      <c r="C9" s="116"/>
      <c r="D9" s="95"/>
      <c r="E9" s="95"/>
      <c r="F9" s="95"/>
      <c r="G9" s="95"/>
      <c r="H9" s="95"/>
      <c r="I9" s="188"/>
      <c r="J9" s="95"/>
      <c r="K9" s="189"/>
      <c r="L9" s="27"/>
    </row>
    <row r="10" spans="1:12" ht="22.5" customHeight="1">
      <c r="A10" s="762"/>
      <c r="B10" s="763"/>
      <c r="C10" s="10"/>
      <c r="D10" s="98"/>
      <c r="E10" s="98"/>
      <c r="F10" s="98"/>
      <c r="G10" s="98"/>
      <c r="H10" s="98"/>
      <c r="I10" s="364"/>
      <c r="J10" s="98"/>
      <c r="K10" s="365"/>
      <c r="L10" s="144"/>
    </row>
    <row r="11" spans="1:12" ht="54" customHeight="1">
      <c r="A11" s="362"/>
      <c r="B11" s="201"/>
      <c r="C11" s="38"/>
      <c r="D11" s="81"/>
      <c r="E11" s="81"/>
      <c r="F11" s="81"/>
      <c r="G11" s="81"/>
      <c r="H11" s="81"/>
      <c r="I11" s="363"/>
      <c r="J11" s="81"/>
      <c r="K11" s="201"/>
      <c r="L11" s="366"/>
    </row>
    <row r="12" spans="1:12" ht="21" customHeight="1">
      <c r="A12" s="637" t="s">
        <v>223</v>
      </c>
      <c r="B12" s="638"/>
      <c r="C12" s="706"/>
      <c r="D12" s="98">
        <f>D10+D11</f>
        <v>0</v>
      </c>
      <c r="E12" s="98">
        <f>E10+E11</f>
        <v>0</v>
      </c>
      <c r="F12" s="98">
        <f>F10+F11</f>
        <v>0</v>
      </c>
      <c r="G12" s="98">
        <f>G10+G11</f>
        <v>0</v>
      </c>
      <c r="H12" s="98">
        <f>H10+H11</f>
        <v>0</v>
      </c>
      <c r="I12" s="367"/>
      <c r="J12" s="367"/>
      <c r="K12" s="10"/>
      <c r="L12" s="79"/>
    </row>
    <row r="13" spans="5:10" ht="21" customHeight="1">
      <c r="E13" s="12"/>
      <c r="F13" s="12"/>
      <c r="G13" s="12"/>
      <c r="H13" s="12"/>
      <c r="I13" s="12"/>
      <c r="J13" s="12"/>
    </row>
    <row r="14" spans="5:10" ht="13.5">
      <c r="E14" s="12"/>
      <c r="F14" s="12"/>
      <c r="G14" s="12"/>
      <c r="H14" s="12"/>
      <c r="I14" s="12"/>
      <c r="J14" s="12"/>
    </row>
    <row r="15" spans="5:10" ht="13.5">
      <c r="E15" s="12"/>
      <c r="F15" s="12"/>
      <c r="G15" s="12"/>
      <c r="H15" s="12"/>
      <c r="I15" s="12"/>
      <c r="J15" s="12"/>
    </row>
    <row r="16" spans="5:10" ht="13.5">
      <c r="E16" s="12"/>
      <c r="F16" s="12"/>
      <c r="G16" s="12"/>
      <c r="H16" s="12"/>
      <c r="I16" s="12"/>
      <c r="J16" s="12"/>
    </row>
    <row r="17" spans="5:10" ht="13.5">
      <c r="E17" s="12"/>
      <c r="F17" s="12"/>
      <c r="G17" s="12"/>
      <c r="H17" s="12"/>
      <c r="I17" s="12"/>
      <c r="J17" s="12"/>
    </row>
    <row r="18" spans="5:10" ht="13.5">
      <c r="E18" s="12"/>
      <c r="F18" s="12"/>
      <c r="G18" s="12"/>
      <c r="H18" s="12"/>
      <c r="I18" s="12"/>
      <c r="J18" s="12"/>
    </row>
    <row r="19" spans="5:10" ht="13.5">
      <c r="E19" s="12"/>
      <c r="F19" s="12"/>
      <c r="G19" s="12"/>
      <c r="H19" s="12"/>
      <c r="I19" s="12"/>
      <c r="J19" s="12"/>
    </row>
    <row r="20" spans="5:10" ht="13.5">
      <c r="E20" s="12"/>
      <c r="F20" s="12"/>
      <c r="G20" s="12"/>
      <c r="H20" s="12"/>
      <c r="I20" s="12"/>
      <c r="J20" s="12"/>
    </row>
  </sheetData>
  <mergeCells count="15">
    <mergeCell ref="A10:B10"/>
    <mergeCell ref="A12:C12"/>
    <mergeCell ref="A2:L2"/>
    <mergeCell ref="A4:A5"/>
    <mergeCell ref="L4:L5"/>
    <mergeCell ref="E4:E5"/>
    <mergeCell ref="I4:I5"/>
    <mergeCell ref="H4:H5"/>
    <mergeCell ref="F4:G4"/>
    <mergeCell ref="J4:J5"/>
    <mergeCell ref="A1:L1"/>
    <mergeCell ref="A3:L3"/>
    <mergeCell ref="B4:B5"/>
    <mergeCell ref="C4:D4"/>
    <mergeCell ref="K4:K5"/>
  </mergeCells>
  <printOptions horizontalCentered="1"/>
  <pageMargins left="0.7480314960629921" right="0.5511811023622047" top="0.984251968503937" bottom="0.984251968503937" header="0.5118110236220472" footer="0.5118110236220472"/>
  <pageSetup firstPageNumber="46" useFirstPageNumber="1" horizontalDpi="300" verticalDpi="300" orientation="landscape" paperSize="9" r:id="rId2"/>
  <headerFooter alignWithMargins="0">
    <oddHeader>&amp;L&amp;"굴림체,보통"〔별지 제4의8호 서식〕</oddHeader>
    <oddFooter>&amp;C2009교비결산서&amp;R&amp;P페이지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6"/>
  <sheetViews>
    <sheetView zoomScaleSheetLayoutView="100" workbookViewId="0" topLeftCell="A1">
      <selection activeCell="G20" sqref="G20"/>
    </sheetView>
  </sheetViews>
  <sheetFormatPr defaultColWidth="8.88671875" defaultRowHeight="13.5"/>
  <cols>
    <col min="1" max="1" width="16.77734375" style="4" customWidth="1"/>
    <col min="2" max="3" width="11.10546875" style="4" customWidth="1"/>
    <col min="4" max="4" width="9.3359375" style="4" customWidth="1"/>
    <col min="5" max="5" width="7.77734375" style="4" customWidth="1"/>
    <col min="6" max="6" width="17.99609375" style="4" customWidth="1"/>
    <col min="7" max="7" width="11.4453125" style="4" customWidth="1"/>
    <col min="8" max="8" width="11.3359375" style="4" customWidth="1"/>
    <col min="9" max="9" width="9.88671875" style="4" customWidth="1"/>
    <col min="10" max="10" width="7.88671875" style="4" customWidth="1"/>
    <col min="11" max="16384" width="8.88671875" style="4" customWidth="1"/>
  </cols>
  <sheetData>
    <row r="1" spans="1:10" ht="34.5" customHeight="1">
      <c r="A1" s="635" t="s">
        <v>775</v>
      </c>
      <c r="B1" s="635"/>
      <c r="C1" s="635"/>
      <c r="D1" s="635"/>
      <c r="E1" s="635"/>
      <c r="F1" s="635"/>
      <c r="G1" s="635"/>
      <c r="H1" s="635"/>
      <c r="I1" s="635"/>
      <c r="J1" s="635"/>
    </row>
    <row r="2" spans="1:10" ht="13.5">
      <c r="A2" s="636" t="s">
        <v>1175</v>
      </c>
      <c r="B2" s="636"/>
      <c r="C2" s="636"/>
      <c r="D2" s="636"/>
      <c r="E2" s="636"/>
      <c r="F2" s="636"/>
      <c r="G2" s="636"/>
      <c r="H2" s="636"/>
      <c r="I2" s="636"/>
      <c r="J2" s="636"/>
    </row>
    <row r="3" spans="9:10" ht="14.25" customHeight="1">
      <c r="I3" s="343" t="s">
        <v>677</v>
      </c>
      <c r="J3" s="343"/>
    </row>
    <row r="4" spans="1:10" ht="24" customHeight="1">
      <c r="A4" s="637" t="s">
        <v>733</v>
      </c>
      <c r="B4" s="638"/>
      <c r="C4" s="638"/>
      <c r="D4" s="638"/>
      <c r="E4" s="639"/>
      <c r="F4" s="637" t="s">
        <v>734</v>
      </c>
      <c r="G4" s="638"/>
      <c r="H4" s="638"/>
      <c r="I4" s="638"/>
      <c r="J4" s="639"/>
    </row>
    <row r="5" spans="1:10" ht="45" customHeight="1">
      <c r="A5" s="344" t="s">
        <v>678</v>
      </c>
      <c r="B5" s="345" t="s">
        <v>679</v>
      </c>
      <c r="C5" s="41" t="s">
        <v>680</v>
      </c>
      <c r="D5" s="41" t="s">
        <v>681</v>
      </c>
      <c r="E5" s="501" t="s">
        <v>904</v>
      </c>
      <c r="F5" s="344" t="s">
        <v>678</v>
      </c>
      <c r="G5" s="345" t="s">
        <v>679</v>
      </c>
      <c r="H5" s="41" t="s">
        <v>680</v>
      </c>
      <c r="I5" s="41" t="s">
        <v>856</v>
      </c>
      <c r="J5" s="501" t="s">
        <v>904</v>
      </c>
    </row>
    <row r="6" spans="1:10" ht="24" customHeight="1">
      <c r="A6" s="346" t="s">
        <v>658</v>
      </c>
      <c r="B6" s="566">
        <v>5615339</v>
      </c>
      <c r="C6" s="347">
        <v>4996121</v>
      </c>
      <c r="D6" s="351">
        <f aca="true" t="shared" si="0" ref="D6:D13">C6-B6</f>
        <v>-619218</v>
      </c>
      <c r="E6" s="348">
        <f aca="true" t="shared" si="1" ref="E6:E13">C6/$C$16*100</f>
        <v>69.52999640111656</v>
      </c>
      <c r="F6" s="349" t="s">
        <v>667</v>
      </c>
      <c r="G6" s="566">
        <v>3189234</v>
      </c>
      <c r="H6" s="350">
        <v>3132057</v>
      </c>
      <c r="I6" s="351">
        <f>G6-H6</f>
        <v>57177</v>
      </c>
      <c r="J6" s="348">
        <f>H6/$H$16*100</f>
        <v>43.58819811171346</v>
      </c>
    </row>
    <row r="7" spans="1:10" ht="24" customHeight="1">
      <c r="A7" s="352" t="s">
        <v>668</v>
      </c>
      <c r="B7" s="567">
        <v>247773</v>
      </c>
      <c r="C7" s="347">
        <v>225627</v>
      </c>
      <c r="D7" s="351">
        <f t="shared" si="0"/>
        <v>-22146</v>
      </c>
      <c r="E7" s="348">
        <f t="shared" si="1"/>
        <v>3.1400049154123226</v>
      </c>
      <c r="F7" s="353" t="s">
        <v>682</v>
      </c>
      <c r="G7" s="567">
        <v>684300</v>
      </c>
      <c r="H7" s="350">
        <v>565033</v>
      </c>
      <c r="I7" s="351">
        <f aca="true" t="shared" si="2" ref="I7:I16">G7-H7</f>
        <v>119267</v>
      </c>
      <c r="J7" s="348">
        <f aca="true" t="shared" si="3" ref="J7:J14">H7/$H$16*100</f>
        <v>7.863448955001711</v>
      </c>
    </row>
    <row r="8" spans="1:10" ht="24" customHeight="1">
      <c r="A8" s="353" t="s">
        <v>669</v>
      </c>
      <c r="B8" s="567">
        <v>16002</v>
      </c>
      <c r="C8" s="347">
        <v>10449</v>
      </c>
      <c r="D8" s="351">
        <f t="shared" si="0"/>
        <v>-5553</v>
      </c>
      <c r="E8" s="348">
        <f t="shared" si="1"/>
        <v>0.14541660067785928</v>
      </c>
      <c r="F8" s="353" t="s">
        <v>725</v>
      </c>
      <c r="G8" s="567">
        <v>1119801</v>
      </c>
      <c r="H8" s="350">
        <v>1012835</v>
      </c>
      <c r="I8" s="351">
        <f t="shared" si="2"/>
        <v>106966</v>
      </c>
      <c r="J8" s="348">
        <f t="shared" si="3"/>
        <v>14.09541800627425</v>
      </c>
    </row>
    <row r="9" spans="1:10" ht="24" customHeight="1">
      <c r="A9" s="353" t="s">
        <v>670</v>
      </c>
      <c r="B9" s="567">
        <v>586720</v>
      </c>
      <c r="C9" s="347">
        <v>561289</v>
      </c>
      <c r="D9" s="351">
        <f t="shared" si="0"/>
        <v>-25431</v>
      </c>
      <c r="E9" s="348">
        <f t="shared" si="1"/>
        <v>7.811344471037895</v>
      </c>
      <c r="F9" s="353" t="s">
        <v>1146</v>
      </c>
      <c r="G9" s="567">
        <v>512875</v>
      </c>
      <c r="H9" s="350">
        <v>488040</v>
      </c>
      <c r="I9" s="351">
        <f t="shared" si="2"/>
        <v>24835</v>
      </c>
      <c r="J9" s="348">
        <f>H9/$H$16*100</f>
        <v>6.791953085924246</v>
      </c>
    </row>
    <row r="10" spans="1:10" ht="24" customHeight="1">
      <c r="A10" s="352" t="s">
        <v>671</v>
      </c>
      <c r="B10" s="567">
        <v>2</v>
      </c>
      <c r="C10" s="347">
        <v>0</v>
      </c>
      <c r="D10" s="351">
        <f t="shared" si="0"/>
        <v>-2</v>
      </c>
      <c r="E10" s="348">
        <f t="shared" si="1"/>
        <v>0</v>
      </c>
      <c r="F10" s="353" t="s">
        <v>1147</v>
      </c>
      <c r="G10" s="567">
        <v>1</v>
      </c>
      <c r="H10" s="350">
        <v>0</v>
      </c>
      <c r="I10" s="351">
        <f t="shared" si="2"/>
        <v>1</v>
      </c>
      <c r="J10" s="348">
        <f>H10/$H$16*100</f>
        <v>0</v>
      </c>
    </row>
    <row r="11" spans="1:10" ht="24" customHeight="1">
      <c r="A11" s="352" t="s">
        <v>672</v>
      </c>
      <c r="B11" s="567">
        <v>2</v>
      </c>
      <c r="C11" s="347">
        <v>0</v>
      </c>
      <c r="D11" s="351">
        <f t="shared" si="0"/>
        <v>-2</v>
      </c>
      <c r="E11" s="348">
        <f t="shared" si="1"/>
        <v>0</v>
      </c>
      <c r="F11" s="353" t="s">
        <v>988</v>
      </c>
      <c r="G11" s="567">
        <v>1</v>
      </c>
      <c r="H11" s="350">
        <v>0</v>
      </c>
      <c r="I11" s="351">
        <f t="shared" si="2"/>
        <v>1</v>
      </c>
      <c r="J11" s="348">
        <f>H11/$H$16*100</f>
        <v>0</v>
      </c>
    </row>
    <row r="12" spans="1:10" ht="24" customHeight="1">
      <c r="A12" s="352" t="s">
        <v>985</v>
      </c>
      <c r="B12" s="567">
        <v>1</v>
      </c>
      <c r="C12" s="347">
        <v>0</v>
      </c>
      <c r="D12" s="351">
        <f t="shared" si="0"/>
        <v>-1</v>
      </c>
      <c r="E12" s="348">
        <f t="shared" si="1"/>
        <v>0</v>
      </c>
      <c r="F12" s="352" t="s">
        <v>726</v>
      </c>
      <c r="G12" s="567">
        <v>2</v>
      </c>
      <c r="H12" s="350">
        <v>0</v>
      </c>
      <c r="I12" s="351">
        <f t="shared" si="2"/>
        <v>2</v>
      </c>
      <c r="J12" s="348">
        <f t="shared" si="3"/>
        <v>0</v>
      </c>
    </row>
    <row r="13" spans="1:10" ht="24" customHeight="1">
      <c r="A13" s="352" t="s">
        <v>673</v>
      </c>
      <c r="B13" s="567">
        <v>1392077</v>
      </c>
      <c r="C13" s="347">
        <v>1392076</v>
      </c>
      <c r="D13" s="351">
        <f t="shared" si="0"/>
        <v>-1</v>
      </c>
      <c r="E13" s="348">
        <f t="shared" si="1"/>
        <v>19.37323761175535</v>
      </c>
      <c r="F13" s="349" t="s">
        <v>674</v>
      </c>
      <c r="G13" s="567">
        <v>464924</v>
      </c>
      <c r="H13" s="350">
        <v>363166</v>
      </c>
      <c r="I13" s="351">
        <f t="shared" si="2"/>
        <v>101758</v>
      </c>
      <c r="J13" s="348">
        <f t="shared" si="3"/>
        <v>5.054107110898215</v>
      </c>
    </row>
    <row r="14" spans="1:10" ht="24" customHeight="1">
      <c r="A14" s="352"/>
      <c r="B14" s="347"/>
      <c r="C14" s="347"/>
      <c r="D14" s="351"/>
      <c r="E14" s="348"/>
      <c r="F14" s="349" t="s">
        <v>986</v>
      </c>
      <c r="G14" s="567">
        <v>70000</v>
      </c>
      <c r="H14" s="350">
        <v>0</v>
      </c>
      <c r="I14" s="351">
        <f t="shared" si="2"/>
        <v>70000</v>
      </c>
      <c r="J14" s="348">
        <f t="shared" si="3"/>
        <v>0</v>
      </c>
    </row>
    <row r="15" spans="1:10" ht="24" customHeight="1">
      <c r="A15" s="352"/>
      <c r="B15" s="347"/>
      <c r="C15" s="347"/>
      <c r="D15" s="351"/>
      <c r="E15" s="348"/>
      <c r="F15" s="349" t="s">
        <v>987</v>
      </c>
      <c r="G15" s="568">
        <v>1816778</v>
      </c>
      <c r="H15" s="350">
        <v>1624431</v>
      </c>
      <c r="I15" s="351">
        <f t="shared" si="2"/>
        <v>192347</v>
      </c>
      <c r="J15" s="348">
        <f>H15/$H$16*100</f>
        <v>22.60687473018812</v>
      </c>
    </row>
    <row r="16" spans="1:10" ht="24" customHeight="1">
      <c r="A16" s="354" t="s">
        <v>675</v>
      </c>
      <c r="B16" s="355">
        <f>SUM(B6:B14)</f>
        <v>7857916</v>
      </c>
      <c r="C16" s="355">
        <f>SUM(C6:C14)</f>
        <v>7185562</v>
      </c>
      <c r="D16" s="371">
        <f>C16-B16</f>
        <v>-672354</v>
      </c>
      <c r="E16" s="356" t="s">
        <v>746</v>
      </c>
      <c r="F16" s="354" t="s">
        <v>675</v>
      </c>
      <c r="G16" s="357">
        <f>SUM(G6:G15)</f>
        <v>7857916</v>
      </c>
      <c r="H16" s="357">
        <f>SUM(H6:H15)</f>
        <v>7185562</v>
      </c>
      <c r="I16" s="351">
        <f t="shared" si="2"/>
        <v>672354</v>
      </c>
      <c r="J16" s="356" t="s">
        <v>746</v>
      </c>
    </row>
  </sheetData>
  <mergeCells count="4">
    <mergeCell ref="A1:J1"/>
    <mergeCell ref="A2:J2"/>
    <mergeCell ref="A4:E4"/>
    <mergeCell ref="F4:J4"/>
  </mergeCells>
  <printOptions horizontalCentered="1"/>
  <pageMargins left="0.7480314960629921" right="0.5511811023622047" top="0.9055118110236221" bottom="0.9055118110236221" header="0.5118110236220472" footer="0.5118110236220472"/>
  <pageSetup firstPageNumber="1" useFirstPageNumber="1" horizontalDpi="600" verticalDpi="600" orientation="landscape" paperSize="9" r:id="rId1"/>
  <headerFooter alignWithMargins="0">
    <oddFooter>&amp;C2009교비결산서&amp;R&amp;P페이지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3"/>
  <dimension ref="A1:D16"/>
  <sheetViews>
    <sheetView workbookViewId="0" topLeftCell="A3">
      <selection activeCell="B26" sqref="B26:B29"/>
    </sheetView>
  </sheetViews>
  <sheetFormatPr defaultColWidth="8.88671875" defaultRowHeight="21" customHeight="1"/>
  <cols>
    <col min="1" max="1" width="17.21484375" style="4" customWidth="1"/>
    <col min="2" max="2" width="52.77734375" style="4" customWidth="1"/>
    <col min="3" max="3" width="24.4453125" style="4" customWidth="1"/>
    <col min="4" max="4" width="17.21484375" style="4" customWidth="1"/>
    <col min="5" max="16384" width="8.88671875" style="4" customWidth="1"/>
  </cols>
  <sheetData>
    <row r="1" spans="1:4" ht="36.75" customHeight="1">
      <c r="A1" s="721" t="s">
        <v>657</v>
      </c>
      <c r="B1" s="721"/>
      <c r="C1" s="721"/>
      <c r="D1" s="721"/>
    </row>
    <row r="2" spans="1:4" ht="21" customHeight="1">
      <c r="A2" s="725">
        <f>차입금명세서!A2</f>
        <v>40237</v>
      </c>
      <c r="B2" s="725"/>
      <c r="C2" s="725"/>
      <c r="D2" s="725"/>
    </row>
    <row r="3" spans="1:4" ht="21" customHeight="1">
      <c r="A3" s="735" t="str">
        <f>차입금명세서!A3</f>
        <v>(단 위 : 원)</v>
      </c>
      <c r="B3" s="735"/>
      <c r="C3" s="735"/>
      <c r="D3" s="735"/>
    </row>
    <row r="4" spans="1:4" ht="30" customHeight="1">
      <c r="A4" s="121" t="s">
        <v>35</v>
      </c>
      <c r="B4" s="10" t="s">
        <v>36</v>
      </c>
      <c r="C4" s="10" t="s">
        <v>37</v>
      </c>
      <c r="D4" s="79" t="s">
        <v>650</v>
      </c>
    </row>
    <row r="5" spans="1:4" ht="27.75" customHeight="1">
      <c r="A5" s="36" t="s">
        <v>652</v>
      </c>
      <c r="B5" s="475" t="s">
        <v>10</v>
      </c>
      <c r="C5" s="476">
        <v>5366001</v>
      </c>
      <c r="D5" s="477"/>
    </row>
    <row r="6" spans="1:4" ht="27.75" customHeight="1">
      <c r="A6" s="37" t="s">
        <v>1160</v>
      </c>
      <c r="B6" s="201" t="s">
        <v>1161</v>
      </c>
      <c r="C6" s="202">
        <v>663080</v>
      </c>
      <c r="D6" s="203"/>
    </row>
    <row r="7" spans="1:4" ht="27.75" customHeight="1">
      <c r="A7" s="37" t="s">
        <v>8</v>
      </c>
      <c r="B7" s="201" t="s">
        <v>9</v>
      </c>
      <c r="C7" s="202">
        <v>373055</v>
      </c>
      <c r="D7" s="203"/>
    </row>
    <row r="8" spans="1:4" ht="27.75" customHeight="1">
      <c r="A8" s="196"/>
      <c r="B8" s="201"/>
      <c r="C8" s="202"/>
      <c r="D8" s="203"/>
    </row>
    <row r="9" spans="1:4" ht="27.75" customHeight="1">
      <c r="A9" s="196"/>
      <c r="B9" s="38"/>
      <c r="C9" s="202"/>
      <c r="D9" s="203"/>
    </row>
    <row r="10" spans="1:4" ht="27.75" customHeight="1">
      <c r="A10" s="37"/>
      <c r="B10" s="201"/>
      <c r="C10" s="202"/>
      <c r="D10" s="203"/>
    </row>
    <row r="11" spans="1:4" ht="27.75" customHeight="1">
      <c r="A11" s="196"/>
      <c r="B11" s="201"/>
      <c r="C11" s="202"/>
      <c r="D11" s="203"/>
    </row>
    <row r="12" spans="1:4" ht="27.75" customHeight="1">
      <c r="A12" s="196"/>
      <c r="B12" s="38"/>
      <c r="C12" s="202"/>
      <c r="D12" s="203"/>
    </row>
    <row r="13" spans="1:4" ht="27.75" customHeight="1">
      <c r="A13" s="37"/>
      <c r="B13" s="201"/>
      <c r="C13" s="202"/>
      <c r="D13" s="203"/>
    </row>
    <row r="14" spans="1:4" ht="27.75" customHeight="1">
      <c r="A14" s="196"/>
      <c r="B14" s="201"/>
      <c r="C14" s="202"/>
      <c r="D14" s="203"/>
    </row>
    <row r="15" spans="1:4" ht="27.75" customHeight="1">
      <c r="A15" s="197"/>
      <c r="B15" s="41"/>
      <c r="C15" s="198"/>
      <c r="D15" s="195"/>
    </row>
    <row r="16" spans="1:4" ht="30" customHeight="1">
      <c r="A16" s="768" t="s">
        <v>765</v>
      </c>
      <c r="B16" s="647"/>
      <c r="C16" s="198">
        <f>C5+C6+C7</f>
        <v>6402136</v>
      </c>
      <c r="D16" s="195"/>
    </row>
  </sheetData>
  <mergeCells count="4">
    <mergeCell ref="A1:D1"/>
    <mergeCell ref="A2:D2"/>
    <mergeCell ref="A3:D3"/>
    <mergeCell ref="A16:B16"/>
  </mergeCells>
  <printOptions horizontalCentered="1"/>
  <pageMargins left="0.7480314960629921" right="0.7480314960629921" top="0.984251968503937" bottom="0.984251968503937" header="0.5118110236220472" footer="0.5118110236220472"/>
  <pageSetup firstPageNumber="47" useFirstPageNumber="1" horizontalDpi="600" verticalDpi="600" orientation="landscape" paperSize="9" r:id="rId1"/>
  <headerFooter alignWithMargins="0">
    <oddFooter>&amp;C2009교비결산서&amp;R&amp;P페이지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19"/>
  <dimension ref="A1:D15"/>
  <sheetViews>
    <sheetView workbookViewId="0" topLeftCell="A1">
      <selection activeCell="D15" sqref="D15"/>
    </sheetView>
  </sheetViews>
  <sheetFormatPr defaultColWidth="8.88671875" defaultRowHeight="21" customHeight="1"/>
  <cols>
    <col min="1" max="1" width="17.21484375" style="4" customWidth="1"/>
    <col min="2" max="2" width="52.77734375" style="4" customWidth="1"/>
    <col min="3" max="3" width="24.4453125" style="4" customWidth="1"/>
    <col min="4" max="4" width="17.21484375" style="4" customWidth="1"/>
    <col min="5" max="16384" width="8.88671875" style="4" customWidth="1"/>
  </cols>
  <sheetData>
    <row r="1" spans="1:4" ht="36.75" customHeight="1">
      <c r="A1" s="721" t="s">
        <v>38</v>
      </c>
      <c r="B1" s="721"/>
      <c r="C1" s="721"/>
      <c r="D1" s="721"/>
    </row>
    <row r="2" spans="1:4" ht="21" customHeight="1">
      <c r="A2" s="725">
        <f>차입금명세서!A2</f>
        <v>40237</v>
      </c>
      <c r="B2" s="725"/>
      <c r="C2" s="725"/>
      <c r="D2" s="725"/>
    </row>
    <row r="3" spans="1:4" ht="21" customHeight="1">
      <c r="A3" s="735" t="str">
        <f>차입금명세서!A3</f>
        <v>(단 위 : 원)</v>
      </c>
      <c r="B3" s="735"/>
      <c r="C3" s="735"/>
      <c r="D3" s="735"/>
    </row>
    <row r="4" spans="1:4" ht="30" customHeight="1">
      <c r="A4" s="121" t="s">
        <v>35</v>
      </c>
      <c r="B4" s="10" t="s">
        <v>36</v>
      </c>
      <c r="C4" s="10" t="s">
        <v>37</v>
      </c>
      <c r="D4" s="79" t="s">
        <v>650</v>
      </c>
    </row>
    <row r="5" spans="1:4" ht="30" customHeight="1">
      <c r="A5" s="37"/>
      <c r="B5" s="38"/>
      <c r="C5" s="38"/>
      <c r="D5" s="134"/>
    </row>
    <row r="6" spans="1:4" ht="30" customHeight="1">
      <c r="A6" s="37"/>
      <c r="B6" s="38"/>
      <c r="C6" s="38"/>
      <c r="D6" s="134"/>
    </row>
    <row r="7" spans="1:4" ht="30" customHeight="1">
      <c r="A7" s="37"/>
      <c r="B7" s="38"/>
      <c r="C7" s="38"/>
      <c r="D7" s="134"/>
    </row>
    <row r="8" spans="1:4" ht="30" customHeight="1">
      <c r="A8" s="37"/>
      <c r="B8" s="38"/>
      <c r="C8" s="38"/>
      <c r="D8" s="134"/>
    </row>
    <row r="9" spans="1:4" ht="30" customHeight="1">
      <c r="A9" s="196"/>
      <c r="B9" s="38" t="s">
        <v>1039</v>
      </c>
      <c r="C9" s="202"/>
      <c r="D9" s="203"/>
    </row>
    <row r="10" spans="1:4" ht="30" customHeight="1">
      <c r="A10" s="196"/>
      <c r="B10" s="201"/>
      <c r="C10" s="202"/>
      <c r="D10" s="203"/>
    </row>
    <row r="11" spans="1:4" ht="30" customHeight="1">
      <c r="A11" s="196"/>
      <c r="B11" s="201"/>
      <c r="C11" s="202"/>
      <c r="D11" s="203"/>
    </row>
    <row r="12" spans="1:4" ht="30" customHeight="1">
      <c r="A12" s="196"/>
      <c r="B12" s="201"/>
      <c r="C12" s="202"/>
      <c r="D12" s="203"/>
    </row>
    <row r="13" spans="1:4" ht="30" customHeight="1">
      <c r="A13" s="196"/>
      <c r="B13" s="201"/>
      <c r="C13" s="202"/>
      <c r="D13" s="203"/>
    </row>
    <row r="14" spans="1:4" ht="30" customHeight="1">
      <c r="A14" s="197"/>
      <c r="B14" s="43"/>
      <c r="C14" s="198"/>
      <c r="D14" s="195"/>
    </row>
    <row r="15" spans="1:4" ht="30" customHeight="1">
      <c r="A15" s="768" t="s">
        <v>765</v>
      </c>
      <c r="B15" s="647"/>
      <c r="C15" s="198">
        <f>SUM(C5:C14)</f>
        <v>0</v>
      </c>
      <c r="D15" s="195"/>
    </row>
  </sheetData>
  <mergeCells count="4">
    <mergeCell ref="A15:B15"/>
    <mergeCell ref="A1:D1"/>
    <mergeCell ref="A2:D2"/>
    <mergeCell ref="A3:D3"/>
  </mergeCells>
  <printOptions horizontalCentered="1"/>
  <pageMargins left="0.7480314960629921" right="0.5511811023622047" top="0.984251968503937" bottom="0.984251968503937" header="0.5118110236220472" footer="0.5118110236220472"/>
  <pageSetup firstPageNumber="48" useFirstPageNumber="1" horizontalDpi="600" verticalDpi="600" orientation="landscape" paperSize="9" r:id="rId1"/>
  <headerFooter alignWithMargins="0">
    <oddHeader>&amp;L&amp;"굴림체,보통"〔별지 제4의9호 서식〕</oddHeader>
    <oddFooter>&amp;C2009교비결산서&amp;R&amp;P페이지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5"/>
  <dimension ref="A1:E15"/>
  <sheetViews>
    <sheetView workbookViewId="0" topLeftCell="A1">
      <selection activeCell="D15" sqref="D15"/>
    </sheetView>
  </sheetViews>
  <sheetFormatPr defaultColWidth="8.88671875" defaultRowHeight="21" customHeight="1"/>
  <cols>
    <col min="1" max="1" width="17.88671875" style="5" customWidth="1"/>
    <col min="2" max="2" width="29.3359375" style="5" customWidth="1"/>
    <col min="3" max="3" width="17.88671875" style="5" customWidth="1"/>
    <col min="4" max="4" width="23.77734375" style="5" customWidth="1"/>
    <col min="5" max="5" width="22.99609375" style="5" customWidth="1"/>
    <col min="6" max="16384" width="8.88671875" style="5" customWidth="1"/>
  </cols>
  <sheetData>
    <row r="1" spans="1:5" ht="40.5" customHeight="1">
      <c r="A1" s="721" t="s">
        <v>39</v>
      </c>
      <c r="B1" s="721"/>
      <c r="C1" s="721"/>
      <c r="D1" s="721"/>
      <c r="E1" s="721"/>
    </row>
    <row r="2" spans="1:5" ht="14.25" customHeight="1">
      <c r="A2" s="725">
        <f>선급금명세서!A2</f>
        <v>40237</v>
      </c>
      <c r="B2" s="725"/>
      <c r="C2" s="725"/>
      <c r="D2" s="725"/>
      <c r="E2" s="725"/>
    </row>
    <row r="3" spans="1:5" ht="16.5" customHeight="1">
      <c r="A3" s="724" t="str">
        <f>선급금명세서!A3</f>
        <v>(단위 : 원)</v>
      </c>
      <c r="B3" s="724"/>
      <c r="C3" s="724"/>
      <c r="D3" s="724"/>
      <c r="E3" s="724"/>
    </row>
    <row r="4" spans="1:5" ht="30" customHeight="1">
      <c r="A4" s="121" t="s">
        <v>873</v>
      </c>
      <c r="B4" s="10" t="s">
        <v>41</v>
      </c>
      <c r="C4" s="10" t="s">
        <v>42</v>
      </c>
      <c r="D4" s="10" t="s">
        <v>877</v>
      </c>
      <c r="E4" s="79" t="s">
        <v>878</v>
      </c>
    </row>
    <row r="5" spans="1:5" ht="30" customHeight="1">
      <c r="A5" s="37"/>
      <c r="B5" s="38"/>
      <c r="C5" s="199"/>
      <c r="D5" s="38"/>
      <c r="E5" s="134"/>
    </row>
    <row r="6" spans="1:5" ht="30" customHeight="1">
      <c r="A6" s="37"/>
      <c r="B6" s="38"/>
      <c r="C6" s="199"/>
      <c r="D6" s="38"/>
      <c r="E6" s="134"/>
    </row>
    <row r="7" spans="1:5" ht="30" customHeight="1">
      <c r="A7" s="37"/>
      <c r="B7" s="38"/>
      <c r="C7" s="199"/>
      <c r="D7" s="38"/>
      <c r="E7" s="134"/>
    </row>
    <row r="8" spans="1:5" ht="30" customHeight="1">
      <c r="A8" s="37"/>
      <c r="B8" s="38"/>
      <c r="C8" s="199"/>
      <c r="D8" s="38"/>
      <c r="E8" s="134"/>
    </row>
    <row r="9" spans="1:5" ht="30" customHeight="1">
      <c r="A9" s="37"/>
      <c r="B9" s="38" t="s">
        <v>1029</v>
      </c>
      <c r="C9" s="199" t="s">
        <v>1040</v>
      </c>
      <c r="D9" s="38" t="s">
        <v>1041</v>
      </c>
      <c r="E9" s="134"/>
    </row>
    <row r="10" spans="1:5" ht="30" customHeight="1">
      <c r="A10" s="37"/>
      <c r="B10" s="38"/>
      <c r="C10" s="199"/>
      <c r="D10" s="38"/>
      <c r="E10" s="134"/>
    </row>
    <row r="11" spans="1:5" ht="30" customHeight="1">
      <c r="A11" s="37"/>
      <c r="B11" s="38"/>
      <c r="C11" s="199"/>
      <c r="D11" s="38"/>
      <c r="E11" s="134"/>
    </row>
    <row r="12" spans="1:5" ht="30" customHeight="1">
      <c r="A12" s="37"/>
      <c r="B12" s="38"/>
      <c r="C12" s="199"/>
      <c r="D12" s="38"/>
      <c r="E12" s="134"/>
    </row>
    <row r="13" spans="1:5" ht="30" customHeight="1">
      <c r="A13" s="37"/>
      <c r="B13" s="38"/>
      <c r="C13" s="199"/>
      <c r="D13" s="38"/>
      <c r="E13" s="134"/>
    </row>
    <row r="14" spans="1:5" ht="30" customHeight="1">
      <c r="A14" s="42"/>
      <c r="B14" s="41"/>
      <c r="C14" s="200"/>
      <c r="D14" s="41"/>
      <c r="E14" s="135"/>
    </row>
    <row r="15" spans="1:5" ht="30" customHeight="1">
      <c r="A15" s="42" t="s">
        <v>135</v>
      </c>
      <c r="B15" s="41"/>
      <c r="C15" s="41"/>
      <c r="D15" s="464">
        <f>SUM(D6:D14)</f>
        <v>0</v>
      </c>
      <c r="E15" s="135"/>
    </row>
  </sheetData>
  <mergeCells count="3">
    <mergeCell ref="A1:E1"/>
    <mergeCell ref="A2:E2"/>
    <mergeCell ref="A3:E3"/>
  </mergeCells>
  <printOptions horizontalCentered="1"/>
  <pageMargins left="0.7480314960629921" right="0.5511811023622047" top="0.984251968503937" bottom="0.984251968503937" header="0.5118110236220472" footer="0.5118110236220472"/>
  <pageSetup firstPageNumber="49" useFirstPageNumber="1" horizontalDpi="600" verticalDpi="600" orientation="landscape" paperSize="9" r:id="rId1"/>
  <headerFooter alignWithMargins="0">
    <oddHeader>&amp;L&amp;"굴림체,보통"〔별지 제4의10호 서식〕</oddHeader>
    <oddFooter>&amp;C2009교비결산서&amp;R&amp;P페이지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9"/>
  <dimension ref="A1:I17"/>
  <sheetViews>
    <sheetView workbookViewId="0" topLeftCell="A1">
      <selection activeCell="D15" sqref="D15"/>
    </sheetView>
  </sheetViews>
  <sheetFormatPr defaultColWidth="8.88671875" defaultRowHeight="13.5"/>
  <cols>
    <col min="1" max="5" width="12.77734375" style="30" customWidth="1"/>
    <col min="6" max="6" width="11.21484375" style="30" customWidth="1"/>
    <col min="7" max="8" width="12.77734375" style="30" customWidth="1"/>
    <col min="9" max="9" width="12.6640625" style="30" customWidth="1"/>
    <col min="10" max="16384" width="8.88671875" style="30" customWidth="1"/>
  </cols>
  <sheetData>
    <row r="1" spans="1:9" ht="33.75" customHeight="1">
      <c r="A1" s="595" t="s">
        <v>47</v>
      </c>
      <c r="B1" s="595"/>
      <c r="C1" s="595"/>
      <c r="D1" s="595"/>
      <c r="E1" s="595"/>
      <c r="F1" s="595"/>
      <c r="G1" s="595"/>
      <c r="H1" s="595"/>
      <c r="I1" s="595"/>
    </row>
    <row r="2" spans="1:9" ht="17.25" customHeight="1">
      <c r="A2" s="716">
        <f>'투자와 기타자산명세서'!A2:H2</f>
        <v>40237</v>
      </c>
      <c r="B2" s="716"/>
      <c r="C2" s="716"/>
      <c r="D2" s="716"/>
      <c r="E2" s="716"/>
      <c r="F2" s="716"/>
      <c r="G2" s="716"/>
      <c r="H2" s="716"/>
      <c r="I2" s="716"/>
    </row>
    <row r="3" ht="18.75" customHeight="1">
      <c r="I3" s="31" t="str">
        <f>'투자와 기타자산명세서'!H3</f>
        <v>(단위 : 원)</v>
      </c>
    </row>
    <row r="4" spans="1:9" s="73" customFormat="1" ht="25.5" customHeight="1">
      <c r="A4" s="74" t="s">
        <v>48</v>
      </c>
      <c r="B4" s="75" t="s">
        <v>49</v>
      </c>
      <c r="C4" s="75" t="s">
        <v>50</v>
      </c>
      <c r="D4" s="75" t="s">
        <v>51</v>
      </c>
      <c r="E4" s="75" t="s">
        <v>52</v>
      </c>
      <c r="F4" s="75" t="s">
        <v>53</v>
      </c>
      <c r="G4" s="75" t="s">
        <v>54</v>
      </c>
      <c r="H4" s="75" t="s">
        <v>55</v>
      </c>
      <c r="I4" s="82" t="s">
        <v>804</v>
      </c>
    </row>
    <row r="5" spans="1:9" ht="25.5" customHeight="1">
      <c r="A5" s="120"/>
      <c r="B5" s="206"/>
      <c r="C5" s="206"/>
      <c r="D5" s="207"/>
      <c r="E5" s="207"/>
      <c r="F5" s="207"/>
      <c r="G5" s="207"/>
      <c r="H5" s="207"/>
      <c r="I5" s="208"/>
    </row>
    <row r="6" spans="1:9" ht="25.5" customHeight="1">
      <c r="A6" s="130"/>
      <c r="B6" s="131"/>
      <c r="C6" s="131"/>
      <c r="D6" s="209"/>
      <c r="E6" s="209"/>
      <c r="F6" s="209"/>
      <c r="G6" s="209"/>
      <c r="H6" s="209"/>
      <c r="I6" s="132"/>
    </row>
    <row r="7" spans="1:9" ht="25.5" customHeight="1">
      <c r="A7" s="130"/>
      <c r="B7" s="131"/>
      <c r="C7" s="131"/>
      <c r="D7" s="209"/>
      <c r="E7" s="209"/>
      <c r="F7" s="209"/>
      <c r="G7" s="209"/>
      <c r="H7" s="209"/>
      <c r="I7" s="132"/>
    </row>
    <row r="8" spans="1:9" ht="25.5" customHeight="1">
      <c r="A8" s="130"/>
      <c r="B8" s="131"/>
      <c r="C8" s="131"/>
      <c r="D8" s="209"/>
      <c r="E8" s="209"/>
      <c r="F8" s="209"/>
      <c r="G8" s="209"/>
      <c r="H8" s="209"/>
      <c r="I8" s="132"/>
    </row>
    <row r="9" spans="1:9" ht="25.5" customHeight="1">
      <c r="A9" s="130"/>
      <c r="B9" s="210"/>
      <c r="C9" s="210"/>
      <c r="D9" s="211"/>
      <c r="E9" s="211"/>
      <c r="F9" s="211"/>
      <c r="G9" s="211"/>
      <c r="H9" s="211"/>
      <c r="I9" s="212"/>
    </row>
    <row r="10" spans="1:9" ht="25.5" customHeight="1">
      <c r="A10" s="130"/>
      <c r="B10" s="131" t="s">
        <v>1042</v>
      </c>
      <c r="C10" s="131" t="s">
        <v>1022</v>
      </c>
      <c r="D10" s="209" t="s">
        <v>1026</v>
      </c>
      <c r="E10" s="209" t="s">
        <v>1027</v>
      </c>
      <c r="F10" s="209" t="s">
        <v>1024</v>
      </c>
      <c r="G10" s="209" t="s">
        <v>1025</v>
      </c>
      <c r="H10" s="209"/>
      <c r="I10" s="132"/>
    </row>
    <row r="11" spans="1:9" ht="25.5" customHeight="1">
      <c r="A11" s="130"/>
      <c r="B11" s="131"/>
      <c r="C11" s="131"/>
      <c r="D11" s="209"/>
      <c r="E11" s="209"/>
      <c r="F11" s="209"/>
      <c r="G11" s="209"/>
      <c r="H11" s="209"/>
      <c r="I11" s="132"/>
    </row>
    <row r="12" spans="1:9" ht="25.5" customHeight="1">
      <c r="A12" s="130"/>
      <c r="B12" s="131"/>
      <c r="C12" s="131"/>
      <c r="D12" s="209"/>
      <c r="E12" s="209"/>
      <c r="F12" s="209"/>
      <c r="G12" s="209"/>
      <c r="H12" s="209"/>
      <c r="I12" s="132"/>
    </row>
    <row r="13" spans="1:9" ht="25.5" customHeight="1">
      <c r="A13" s="130"/>
      <c r="B13" s="131"/>
      <c r="C13" s="131"/>
      <c r="D13" s="209"/>
      <c r="E13" s="209"/>
      <c r="F13" s="209"/>
      <c r="G13" s="209"/>
      <c r="H13" s="209"/>
      <c r="I13" s="132"/>
    </row>
    <row r="14" spans="1:9" ht="25.5" customHeight="1">
      <c r="A14" s="130"/>
      <c r="B14" s="210"/>
      <c r="C14" s="210"/>
      <c r="D14" s="211"/>
      <c r="E14" s="211"/>
      <c r="F14" s="211"/>
      <c r="G14" s="211"/>
      <c r="H14" s="211"/>
      <c r="I14" s="212"/>
    </row>
    <row r="15" spans="1:9" ht="25.5" customHeight="1">
      <c r="A15" s="130"/>
      <c r="B15" s="131"/>
      <c r="C15" s="131"/>
      <c r="D15" s="209"/>
      <c r="E15" s="209"/>
      <c r="F15" s="209"/>
      <c r="G15" s="209"/>
      <c r="H15" s="209"/>
      <c r="I15" s="132"/>
    </row>
    <row r="16" spans="1:9" ht="25.5" customHeight="1">
      <c r="A16" s="119"/>
      <c r="B16" s="155"/>
      <c r="C16" s="155"/>
      <c r="D16" s="156"/>
      <c r="E16" s="156"/>
      <c r="F16" s="156"/>
      <c r="G16" s="156"/>
      <c r="H16" s="156"/>
      <c r="I16" s="157"/>
    </row>
    <row r="17" spans="1:9" s="73" customFormat="1" ht="25.5" customHeight="1">
      <c r="A17" s="666" t="s">
        <v>817</v>
      </c>
      <c r="B17" s="769"/>
      <c r="C17" s="769"/>
      <c r="D17" s="204"/>
      <c r="E17" s="204"/>
      <c r="F17" s="204"/>
      <c r="G17" s="204"/>
      <c r="H17" s="204"/>
      <c r="I17" s="205"/>
    </row>
  </sheetData>
  <mergeCells count="3">
    <mergeCell ref="A17:C17"/>
    <mergeCell ref="A1:I1"/>
    <mergeCell ref="A2:I2"/>
  </mergeCells>
  <printOptions horizontalCentered="1"/>
  <pageMargins left="0.7480314960629921" right="0.5511811023622047" top="0.984251968503937" bottom="0.984251968503937" header="0.5118110236220472" footer="0.5118110236220472"/>
  <pageSetup firstPageNumber="50" useFirstPageNumber="1" horizontalDpi="600" verticalDpi="600" orientation="landscape" paperSize="9" r:id="rId2"/>
  <headerFooter alignWithMargins="0">
    <oddHeader>&amp;L&amp;"굴림체,보통"〔별지 제4의11호 서식(가)〕</oddHeader>
    <oddFooter>&amp;C2009교비결산서&amp;R&amp;P페이지</oddFooter>
  </headerFooter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0"/>
  <dimension ref="A1:M16"/>
  <sheetViews>
    <sheetView workbookViewId="0" topLeftCell="A1">
      <selection activeCell="A2" sqref="A2:M2"/>
    </sheetView>
  </sheetViews>
  <sheetFormatPr defaultColWidth="8.88671875" defaultRowHeight="21" customHeight="1"/>
  <cols>
    <col min="1" max="13" width="8.6640625" style="5" customWidth="1"/>
    <col min="14" max="16384" width="8.88671875" style="5" customWidth="1"/>
  </cols>
  <sheetData>
    <row r="1" spans="1:13" ht="31.5" customHeight="1">
      <c r="A1" s="721" t="s">
        <v>70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</row>
    <row r="2" spans="1:13" ht="16.5" customHeight="1">
      <c r="A2" s="717">
        <f>현금실사표!A2</f>
        <v>40237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</row>
    <row r="3" spans="1:13" s="84" customFormat="1" ht="13.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21" customHeight="1">
      <c r="A4" s="722" t="s">
        <v>56</v>
      </c>
      <c r="B4" s="718" t="s">
        <v>57</v>
      </c>
      <c r="C4" s="718"/>
      <c r="D4" s="718"/>
      <c r="E4" s="718" t="s">
        <v>58</v>
      </c>
      <c r="F4" s="718"/>
      <c r="G4" s="718"/>
      <c r="H4" s="718"/>
      <c r="I4" s="718" t="s">
        <v>59</v>
      </c>
      <c r="J4" s="718"/>
      <c r="K4" s="718" t="s">
        <v>60</v>
      </c>
      <c r="L4" s="718"/>
      <c r="M4" s="719" t="s">
        <v>61</v>
      </c>
    </row>
    <row r="5" spans="1:13" ht="21" customHeight="1">
      <c r="A5" s="723"/>
      <c r="B5" s="116" t="s">
        <v>62</v>
      </c>
      <c r="C5" s="116" t="s">
        <v>63</v>
      </c>
      <c r="D5" s="116" t="s">
        <v>64</v>
      </c>
      <c r="E5" s="116" t="s">
        <v>65</v>
      </c>
      <c r="F5" s="116" t="s">
        <v>66</v>
      </c>
      <c r="G5" s="116" t="s">
        <v>67</v>
      </c>
      <c r="H5" s="116" t="s">
        <v>68</v>
      </c>
      <c r="I5" s="116" t="s">
        <v>63</v>
      </c>
      <c r="J5" s="116" t="s">
        <v>64</v>
      </c>
      <c r="K5" s="116" t="s">
        <v>63</v>
      </c>
      <c r="L5" s="116" t="s">
        <v>64</v>
      </c>
      <c r="M5" s="720"/>
    </row>
    <row r="6" spans="1:13" ht="30" customHeight="1">
      <c r="A6" s="3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133"/>
    </row>
    <row r="7" spans="1:13" ht="30" customHeight="1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134"/>
    </row>
    <row r="8" spans="1:13" ht="30" customHeight="1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134"/>
    </row>
    <row r="9" spans="1:13" ht="30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134"/>
    </row>
    <row r="10" spans="1:13" ht="30" customHeight="1">
      <c r="A10" s="37"/>
      <c r="B10" s="38"/>
      <c r="C10" s="38"/>
      <c r="D10" s="38"/>
      <c r="E10" s="38" t="s">
        <v>1021</v>
      </c>
      <c r="F10" s="38" t="s">
        <v>1022</v>
      </c>
      <c r="G10" s="38" t="s">
        <v>1026</v>
      </c>
      <c r="H10" s="38" t="s">
        <v>1027</v>
      </c>
      <c r="I10" s="38" t="s">
        <v>1024</v>
      </c>
      <c r="J10" s="38" t="s">
        <v>1025</v>
      </c>
      <c r="K10" s="38"/>
      <c r="L10" s="38"/>
      <c r="M10" s="134"/>
    </row>
    <row r="11" spans="1:13" ht="30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134"/>
    </row>
    <row r="12" spans="1:13" ht="30" customHeight="1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134"/>
    </row>
    <row r="13" spans="1:13" ht="30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134"/>
    </row>
    <row r="14" spans="1:13" ht="30" customHeigh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134"/>
    </row>
    <row r="15" spans="1:13" ht="30" customHeight="1">
      <c r="A15" s="42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135"/>
    </row>
    <row r="16" spans="1:13" ht="30" customHeight="1">
      <c r="A16" s="42" t="s">
        <v>69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135"/>
    </row>
  </sheetData>
  <mergeCells count="8">
    <mergeCell ref="A1:M1"/>
    <mergeCell ref="A4:A5"/>
    <mergeCell ref="B4:D4"/>
    <mergeCell ref="E4:H4"/>
    <mergeCell ref="I4:J4"/>
    <mergeCell ref="A2:M2"/>
    <mergeCell ref="K4:L4"/>
    <mergeCell ref="M4:M5"/>
  </mergeCells>
  <printOptions horizontalCentered="1"/>
  <pageMargins left="0.7480314960629921" right="0.5511811023622047" top="0.984251968503937" bottom="0.984251968503937" header="0.5118110236220472" footer="0.5118110236220472"/>
  <pageSetup firstPageNumber="51" useFirstPageNumber="1" horizontalDpi="600" verticalDpi="600" orientation="landscape" paperSize="9" r:id="rId1"/>
  <headerFooter alignWithMargins="0">
    <oddHeader>&amp;L&amp;"굴림체,보통"〔별지 제4의11호 서식(나)〕</oddHeader>
    <oddFooter>&amp;C2009교비결산서&amp;R&amp;P페이지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1"/>
  <dimension ref="A1:H15"/>
  <sheetViews>
    <sheetView workbookViewId="0" topLeftCell="A1">
      <selection activeCell="A2" sqref="A2:H2"/>
    </sheetView>
  </sheetViews>
  <sheetFormatPr defaultColWidth="8.88671875" defaultRowHeight="30" customHeight="1"/>
  <cols>
    <col min="1" max="1" width="15.10546875" style="29" customWidth="1"/>
    <col min="2" max="7" width="12.77734375" style="29" customWidth="1"/>
    <col min="8" max="8" width="20.6640625" style="29" customWidth="1"/>
    <col min="9" max="16384" width="8.88671875" style="29" customWidth="1"/>
  </cols>
  <sheetData>
    <row r="1" spans="1:8" ht="30" customHeight="1">
      <c r="A1" s="689" t="s">
        <v>85</v>
      </c>
      <c r="B1" s="689"/>
      <c r="C1" s="689"/>
      <c r="D1" s="689"/>
      <c r="E1" s="689"/>
      <c r="F1" s="689"/>
      <c r="G1" s="689"/>
      <c r="H1" s="689"/>
    </row>
    <row r="2" spans="1:8" ht="30" customHeight="1">
      <c r="A2" s="690">
        <f>어음수불명세서!A2</f>
        <v>40237</v>
      </c>
      <c r="B2" s="690"/>
      <c r="C2" s="690"/>
      <c r="D2" s="690"/>
      <c r="E2" s="690"/>
      <c r="F2" s="690"/>
      <c r="G2" s="690"/>
      <c r="H2" s="690"/>
    </row>
    <row r="3" spans="1:8" ht="30" customHeight="1">
      <c r="A3" s="691" t="str">
        <f>지급어음명세서!I3</f>
        <v>(단위 : 원)</v>
      </c>
      <c r="B3" s="691"/>
      <c r="C3" s="691"/>
      <c r="D3" s="691"/>
      <c r="E3" s="691"/>
      <c r="F3" s="691"/>
      <c r="G3" s="691"/>
      <c r="H3" s="691"/>
    </row>
    <row r="4" spans="1:8" s="30" customFormat="1" ht="30" customHeight="1">
      <c r="A4" s="683" t="s">
        <v>71</v>
      </c>
      <c r="B4" s="693" t="s">
        <v>72</v>
      </c>
      <c r="C4" s="693"/>
      <c r="D4" s="694" t="s">
        <v>374</v>
      </c>
      <c r="E4" s="694" t="s">
        <v>73</v>
      </c>
      <c r="F4" s="694" t="s">
        <v>74</v>
      </c>
      <c r="G4" s="694" t="s">
        <v>75</v>
      </c>
      <c r="H4" s="687" t="s">
        <v>140</v>
      </c>
    </row>
    <row r="5" spans="1:8" s="30" customFormat="1" ht="30" customHeight="1">
      <c r="A5" s="684"/>
      <c r="B5" s="128" t="s">
        <v>374</v>
      </c>
      <c r="C5" s="128" t="s">
        <v>84</v>
      </c>
      <c r="D5" s="695"/>
      <c r="E5" s="695"/>
      <c r="F5" s="695"/>
      <c r="G5" s="695"/>
      <c r="H5" s="688"/>
    </row>
    <row r="6" spans="1:8" ht="30" customHeight="1">
      <c r="A6" s="109"/>
      <c r="B6" s="125" t="s">
        <v>77</v>
      </c>
      <c r="C6" s="218"/>
      <c r="D6" s="693" t="s">
        <v>80</v>
      </c>
      <c r="E6" s="411"/>
      <c r="F6" s="218"/>
      <c r="G6" s="218"/>
      <c r="H6" s="219"/>
    </row>
    <row r="7" spans="1:8" ht="30" customHeight="1">
      <c r="A7" s="109"/>
      <c r="B7" s="158" t="s">
        <v>78</v>
      </c>
      <c r="C7" s="220"/>
      <c r="D7" s="770"/>
      <c r="E7" s="220"/>
      <c r="F7" s="220"/>
      <c r="G7" s="220"/>
      <c r="H7" s="221"/>
    </row>
    <row r="8" spans="1:8" ht="30" customHeight="1">
      <c r="A8" s="109"/>
      <c r="B8" s="158" t="s">
        <v>83</v>
      </c>
      <c r="C8" s="220"/>
      <c r="D8" s="158" t="s">
        <v>81</v>
      </c>
      <c r="E8" s="220"/>
      <c r="F8" s="220"/>
      <c r="G8" s="220"/>
      <c r="H8" s="221"/>
    </row>
    <row r="9" spans="1:8" ht="30" customHeight="1">
      <c r="A9" s="109"/>
      <c r="B9" s="158" t="s">
        <v>79</v>
      </c>
      <c r="C9" s="220"/>
      <c r="D9" s="158" t="s">
        <v>82</v>
      </c>
      <c r="E9" s="220"/>
      <c r="F9" s="220"/>
      <c r="G9" s="220"/>
      <c r="H9" s="221"/>
    </row>
    <row r="10" spans="1:8" ht="30" customHeight="1">
      <c r="A10" s="109"/>
      <c r="B10" s="131" t="s">
        <v>1021</v>
      </c>
      <c r="C10" s="131" t="s">
        <v>1022</v>
      </c>
      <c r="D10" s="131" t="s">
        <v>1043</v>
      </c>
      <c r="E10" s="131" t="s">
        <v>1044</v>
      </c>
      <c r="F10" s="131" t="s">
        <v>1045</v>
      </c>
      <c r="G10" s="131" t="s">
        <v>1046</v>
      </c>
      <c r="H10" s="214"/>
    </row>
    <row r="11" spans="1:8" ht="30" customHeight="1">
      <c r="A11" s="109"/>
      <c r="B11" s="213"/>
      <c r="C11" s="213"/>
      <c r="D11" s="213"/>
      <c r="E11" s="213"/>
      <c r="F11" s="213"/>
      <c r="G11" s="213"/>
      <c r="H11" s="214"/>
    </row>
    <row r="12" spans="1:8" ht="30" customHeight="1">
      <c r="A12" s="109"/>
      <c r="B12" s="213"/>
      <c r="C12" s="213"/>
      <c r="D12" s="213"/>
      <c r="E12" s="213"/>
      <c r="F12" s="213"/>
      <c r="G12" s="213"/>
      <c r="H12" s="214"/>
    </row>
    <row r="13" spans="1:8" ht="30" customHeight="1">
      <c r="A13" s="109"/>
      <c r="B13" s="213"/>
      <c r="C13" s="213"/>
      <c r="D13" s="213"/>
      <c r="E13" s="213"/>
      <c r="F13" s="213"/>
      <c r="G13" s="213"/>
      <c r="H13" s="214"/>
    </row>
    <row r="14" spans="1:8" ht="30" customHeight="1">
      <c r="A14" s="215"/>
      <c r="B14" s="216"/>
      <c r="C14" s="216"/>
      <c r="D14" s="216"/>
      <c r="E14" s="216"/>
      <c r="F14" s="216"/>
      <c r="G14" s="216"/>
      <c r="H14" s="217"/>
    </row>
    <row r="15" spans="1:8" ht="30" customHeight="1">
      <c r="A15" s="681" t="s">
        <v>76</v>
      </c>
      <c r="B15" s="685"/>
      <c r="C15" s="685"/>
      <c r="D15" s="686"/>
      <c r="E15" s="216"/>
      <c r="F15" s="216"/>
      <c r="G15" s="216"/>
      <c r="H15" s="217"/>
    </row>
  </sheetData>
  <mergeCells count="12">
    <mergeCell ref="H4:H5"/>
    <mergeCell ref="A1:H1"/>
    <mergeCell ref="A2:H2"/>
    <mergeCell ref="A3:H3"/>
    <mergeCell ref="A4:A5"/>
    <mergeCell ref="B4:C4"/>
    <mergeCell ref="D4:D5"/>
    <mergeCell ref="E4:E5"/>
    <mergeCell ref="A15:D15"/>
    <mergeCell ref="D6:D7"/>
    <mergeCell ref="F4:F5"/>
    <mergeCell ref="G4:G5"/>
  </mergeCells>
  <printOptions horizontalCentered="1"/>
  <pageMargins left="0.7480314960629921" right="0.5511811023622047" top="0.984251968503937" bottom="0.984251968503937" header="0.5118110236220472" footer="0.5118110236220472"/>
  <pageSetup firstPageNumber="52" useFirstPageNumber="1" horizontalDpi="600" verticalDpi="600" orientation="landscape" paperSize="9" r:id="rId1"/>
  <headerFooter alignWithMargins="0">
    <oddHeader>&amp;L&amp;"굴림체,보통"〔별지 제4의11호 서식(나)〕</oddHeader>
    <oddFooter>&amp;C2009교비결산서&amp;R&amp;P페이지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2"/>
  <dimension ref="A1:K15"/>
  <sheetViews>
    <sheetView workbookViewId="0" topLeftCell="A1">
      <selection activeCell="A2" sqref="A2:K2"/>
    </sheetView>
  </sheetViews>
  <sheetFormatPr defaultColWidth="8.88671875" defaultRowHeight="30" customHeight="1"/>
  <cols>
    <col min="1" max="11" width="10.3359375" style="29" customWidth="1"/>
    <col min="12" max="16384" width="8.88671875" style="29" customWidth="1"/>
  </cols>
  <sheetData>
    <row r="1" spans="1:11" ht="39" customHeight="1">
      <c r="A1" s="689" t="s">
        <v>87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</row>
    <row r="2" spans="1:11" ht="18.75" customHeight="1">
      <c r="A2" s="690">
        <f>차관명세서!A2</f>
        <v>40237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</row>
    <row r="3" spans="1:11" ht="17.25" customHeight="1">
      <c r="A3" s="691" t="str">
        <f>차관명세서!A3</f>
        <v>(단위 : 원)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</row>
    <row r="4" spans="1:11" s="30" customFormat="1" ht="30" customHeight="1">
      <c r="A4" s="692" t="s">
        <v>86</v>
      </c>
      <c r="B4" s="693" t="s">
        <v>93</v>
      </c>
      <c r="C4" s="693" t="s">
        <v>94</v>
      </c>
      <c r="D4" s="693"/>
      <c r="E4" s="693" t="s">
        <v>97</v>
      </c>
      <c r="F4" s="693"/>
      <c r="G4" s="693" t="s">
        <v>98</v>
      </c>
      <c r="H4" s="693"/>
      <c r="I4" s="693" t="s">
        <v>99</v>
      </c>
      <c r="J4" s="693"/>
      <c r="K4" s="771" t="s">
        <v>46</v>
      </c>
    </row>
    <row r="5" spans="1:11" s="30" customFormat="1" ht="30" customHeight="1">
      <c r="A5" s="708"/>
      <c r="B5" s="773"/>
      <c r="C5" s="126" t="s">
        <v>95</v>
      </c>
      <c r="D5" s="126" t="s">
        <v>96</v>
      </c>
      <c r="E5" s="126" t="s">
        <v>95</v>
      </c>
      <c r="F5" s="126" t="s">
        <v>96</v>
      </c>
      <c r="G5" s="126" t="s">
        <v>95</v>
      </c>
      <c r="H5" s="126" t="s">
        <v>96</v>
      </c>
      <c r="I5" s="126" t="s">
        <v>95</v>
      </c>
      <c r="J5" s="126" t="s">
        <v>96</v>
      </c>
      <c r="K5" s="772"/>
    </row>
    <row r="6" spans="1:11" ht="30" customHeight="1">
      <c r="A6" s="109"/>
      <c r="B6" s="131" t="s">
        <v>88</v>
      </c>
      <c r="C6" s="213"/>
      <c r="D6" s="213"/>
      <c r="E6" s="213"/>
      <c r="F6" s="213"/>
      <c r="G6" s="213"/>
      <c r="H6" s="213"/>
      <c r="I6" s="213"/>
      <c r="J6" s="213"/>
      <c r="K6" s="214"/>
    </row>
    <row r="7" spans="1:11" ht="30" customHeight="1">
      <c r="A7" s="109"/>
      <c r="B7" s="131" t="s">
        <v>91</v>
      </c>
      <c r="C7" s="213"/>
      <c r="D7" s="213"/>
      <c r="E7" s="213"/>
      <c r="F7" s="213"/>
      <c r="G7" s="213"/>
      <c r="H7" s="213"/>
      <c r="I7" s="213"/>
      <c r="J7" s="213"/>
      <c r="K7" s="214"/>
    </row>
    <row r="8" spans="1:11" ht="30" customHeight="1">
      <c r="A8" s="109"/>
      <c r="B8" s="131" t="s">
        <v>89</v>
      </c>
      <c r="C8" s="213"/>
      <c r="D8" s="131" t="s">
        <v>1021</v>
      </c>
      <c r="E8" s="131" t="s">
        <v>1022</v>
      </c>
      <c r="F8" s="131" t="s">
        <v>1026</v>
      </c>
      <c r="G8" s="131" t="s">
        <v>1027</v>
      </c>
      <c r="H8" s="131" t="s">
        <v>1024</v>
      </c>
      <c r="I8" s="131" t="s">
        <v>1025</v>
      </c>
      <c r="J8" s="213"/>
      <c r="K8" s="214"/>
    </row>
    <row r="9" spans="1:11" ht="30" customHeight="1">
      <c r="A9" s="109"/>
      <c r="B9" s="131" t="s">
        <v>92</v>
      </c>
      <c r="C9" s="213"/>
      <c r="D9" s="213"/>
      <c r="E9" s="213"/>
      <c r="F9" s="213"/>
      <c r="G9" s="213"/>
      <c r="H9" s="213"/>
      <c r="I9" s="213"/>
      <c r="J9" s="213"/>
      <c r="K9" s="214"/>
    </row>
    <row r="10" spans="1:11" ht="30" customHeight="1">
      <c r="A10" s="103"/>
      <c r="B10" s="155" t="s">
        <v>90</v>
      </c>
      <c r="C10" s="222"/>
      <c r="D10" s="222"/>
      <c r="E10" s="222"/>
      <c r="F10" s="222"/>
      <c r="G10" s="222"/>
      <c r="H10" s="222"/>
      <c r="I10" s="222"/>
      <c r="J10" s="222"/>
      <c r="K10" s="223"/>
    </row>
    <row r="11" spans="1:11" ht="30" customHeight="1">
      <c r="A11" s="109"/>
      <c r="B11" s="213"/>
      <c r="C11" s="213"/>
      <c r="D11" s="213"/>
      <c r="E11" s="213"/>
      <c r="F11" s="213"/>
      <c r="G11" s="213"/>
      <c r="H11" s="213"/>
      <c r="I11" s="213"/>
      <c r="J11" s="213"/>
      <c r="K11" s="214"/>
    </row>
    <row r="12" spans="1:11" ht="30" customHeight="1">
      <c r="A12" s="109"/>
      <c r="B12" s="213"/>
      <c r="C12" s="213"/>
      <c r="D12" s="213"/>
      <c r="E12" s="213"/>
      <c r="F12" s="213"/>
      <c r="G12" s="213"/>
      <c r="H12" s="213"/>
      <c r="I12" s="213"/>
      <c r="J12" s="213"/>
      <c r="K12" s="214"/>
    </row>
    <row r="13" spans="1:11" ht="30" customHeight="1">
      <c r="A13" s="109"/>
      <c r="B13" s="213"/>
      <c r="C13" s="213"/>
      <c r="D13" s="213"/>
      <c r="E13" s="213"/>
      <c r="F13" s="213"/>
      <c r="G13" s="213"/>
      <c r="H13" s="213"/>
      <c r="I13" s="213"/>
      <c r="J13" s="213"/>
      <c r="K13" s="214"/>
    </row>
    <row r="14" spans="1:11" ht="30" customHeight="1">
      <c r="A14" s="215"/>
      <c r="B14" s="216"/>
      <c r="C14" s="216"/>
      <c r="D14" s="216"/>
      <c r="E14" s="216"/>
      <c r="F14" s="216"/>
      <c r="G14" s="216"/>
      <c r="H14" s="216"/>
      <c r="I14" s="216"/>
      <c r="J14" s="216"/>
      <c r="K14" s="217"/>
    </row>
    <row r="15" spans="1:11" ht="30" customHeight="1">
      <c r="A15" s="681" t="s">
        <v>100</v>
      </c>
      <c r="B15" s="686"/>
      <c r="C15" s="216"/>
      <c r="D15" s="216"/>
      <c r="E15" s="216"/>
      <c r="F15" s="216"/>
      <c r="G15" s="216"/>
      <c r="H15" s="216"/>
      <c r="I15" s="216"/>
      <c r="J15" s="216"/>
      <c r="K15" s="217"/>
    </row>
  </sheetData>
  <mergeCells count="11">
    <mergeCell ref="A15:B15"/>
    <mergeCell ref="K4:K5"/>
    <mergeCell ref="A4:A5"/>
    <mergeCell ref="B4:B5"/>
    <mergeCell ref="C4:D4"/>
    <mergeCell ref="E4:F4"/>
    <mergeCell ref="G4:H4"/>
    <mergeCell ref="I4:J4"/>
    <mergeCell ref="A1:K1"/>
    <mergeCell ref="A2:K2"/>
    <mergeCell ref="A3:K3"/>
  </mergeCells>
  <printOptions horizontalCentered="1"/>
  <pageMargins left="0.7480314960629921" right="0.5511811023622047" top="0.984251968503937" bottom="0.984251968503937" header="0.5118110236220472" footer="0.5118110236220472"/>
  <pageSetup firstPageNumber="53" useFirstPageNumber="1" horizontalDpi="600" verticalDpi="600" orientation="landscape" paperSize="9" r:id="rId1"/>
  <headerFooter alignWithMargins="0">
    <oddHeader>&amp;L&amp;"굴림체,보통"〔별지 제4의13호 서식〕</oddHeader>
    <oddFooter>&amp;C2009교비결산서&amp;R&amp;P페이지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7"/>
  <dimension ref="A1:I23"/>
  <sheetViews>
    <sheetView zoomScale="95" zoomScaleNormal="95" zoomScaleSheetLayoutView="100" workbookViewId="0" topLeftCell="A1">
      <selection activeCell="E33" sqref="E33"/>
    </sheetView>
  </sheetViews>
  <sheetFormatPr defaultColWidth="8.88671875" defaultRowHeight="13.5"/>
  <cols>
    <col min="1" max="1" width="9.5546875" style="4" customWidth="1"/>
    <col min="2" max="2" width="14.21484375" style="4" customWidth="1"/>
    <col min="3" max="3" width="15.10546875" style="4" customWidth="1"/>
    <col min="4" max="4" width="13.3359375" style="4" customWidth="1"/>
    <col min="5" max="5" width="14.3359375" style="4" customWidth="1"/>
    <col min="6" max="6" width="13.10546875" style="4" customWidth="1"/>
    <col min="7" max="8" width="14.10546875" style="4" customWidth="1"/>
    <col min="9" max="9" width="5.4453125" style="4" customWidth="1"/>
    <col min="10" max="16384" width="8.88671875" style="4" customWidth="1"/>
  </cols>
  <sheetData>
    <row r="1" spans="1:9" ht="37.5" customHeight="1">
      <c r="A1" s="635" t="s">
        <v>845</v>
      </c>
      <c r="B1" s="635"/>
      <c r="C1" s="635"/>
      <c r="D1" s="635"/>
      <c r="E1" s="635"/>
      <c r="F1" s="635"/>
      <c r="G1" s="635"/>
      <c r="H1" s="635"/>
      <c r="I1" s="635"/>
    </row>
    <row r="2" spans="1:9" ht="15" customHeight="1">
      <c r="A2" s="696">
        <f>학교채명세서!A2</f>
        <v>40237</v>
      </c>
      <c r="B2" s="696"/>
      <c r="C2" s="696"/>
      <c r="D2" s="696"/>
      <c r="E2" s="696"/>
      <c r="F2" s="696"/>
      <c r="G2" s="696"/>
      <c r="H2" s="696"/>
      <c r="I2" s="696"/>
    </row>
    <row r="3" spans="1:9" ht="15" customHeight="1">
      <c r="A3" s="5"/>
      <c r="B3" s="5"/>
      <c r="C3" s="5"/>
      <c r="D3" s="5"/>
      <c r="E3" s="5"/>
      <c r="F3" s="5"/>
      <c r="G3" s="5"/>
      <c r="H3" s="724" t="str">
        <f>학교채명세서!A3</f>
        <v>(단위 : 원)</v>
      </c>
      <c r="I3" s="724"/>
    </row>
    <row r="4" spans="1:9" s="13" customFormat="1" ht="14.25">
      <c r="A4" s="745" t="s">
        <v>120</v>
      </c>
      <c r="B4" s="743"/>
      <c r="C4" s="754" t="s">
        <v>121</v>
      </c>
      <c r="D4" s="745" t="s">
        <v>122</v>
      </c>
      <c r="E4" s="743"/>
      <c r="F4" s="745" t="s">
        <v>123</v>
      </c>
      <c r="G4" s="743"/>
      <c r="H4" s="754" t="s">
        <v>124</v>
      </c>
      <c r="I4" s="756" t="s">
        <v>822</v>
      </c>
    </row>
    <row r="5" spans="1:9" s="13" customFormat="1" ht="14.25">
      <c r="A5" s="746"/>
      <c r="B5" s="744"/>
      <c r="C5" s="755"/>
      <c r="D5" s="140" t="s">
        <v>125</v>
      </c>
      <c r="E5" s="142" t="s">
        <v>126</v>
      </c>
      <c r="F5" s="140" t="s">
        <v>127</v>
      </c>
      <c r="G5" s="142" t="s">
        <v>128</v>
      </c>
      <c r="H5" s="755"/>
      <c r="I5" s="757"/>
    </row>
    <row r="6" spans="1:9" ht="20.25" customHeight="1">
      <c r="A6" s="722" t="s">
        <v>846</v>
      </c>
      <c r="B6" s="101" t="s">
        <v>847</v>
      </c>
      <c r="C6" s="397">
        <v>0</v>
      </c>
      <c r="D6" s="398">
        <v>0</v>
      </c>
      <c r="E6" s="399">
        <v>0</v>
      </c>
      <c r="F6" s="398">
        <v>0</v>
      </c>
      <c r="G6" s="399">
        <v>0</v>
      </c>
      <c r="H6" s="400">
        <f>C6+D6+E6-F6-G6</f>
        <v>0</v>
      </c>
      <c r="I6" s="224"/>
    </row>
    <row r="7" spans="1:9" ht="20.25" customHeight="1">
      <c r="A7" s="790"/>
      <c r="B7" s="93" t="s">
        <v>117</v>
      </c>
      <c r="C7" s="388">
        <f>'대차대조표(부채,기본금)'!E37</f>
        <v>25794025228</v>
      </c>
      <c r="D7" s="382">
        <f>기본금증감내역!C9</f>
        <v>0</v>
      </c>
      <c r="E7" s="305">
        <v>129920000</v>
      </c>
      <c r="F7" s="382">
        <f>기본금증감내역!C12</f>
        <v>0</v>
      </c>
      <c r="G7" s="306">
        <f>기본금증감내역!C10</f>
        <v>0</v>
      </c>
      <c r="H7" s="401">
        <f>C7+D7+E7-F7-G7</f>
        <v>25923945228</v>
      </c>
      <c r="I7" s="183"/>
    </row>
    <row r="8" spans="1:9" ht="20.25" customHeight="1">
      <c r="A8" s="790"/>
      <c r="B8" s="93" t="s">
        <v>118</v>
      </c>
      <c r="C8" s="388">
        <f>'대차대조표(부채,기본금)'!E38</f>
        <v>1411605349</v>
      </c>
      <c r="D8" s="536"/>
      <c r="E8" s="310">
        <v>233245830</v>
      </c>
      <c r="F8" s="382"/>
      <c r="G8" s="308">
        <f>기본금증감내역!C19</f>
        <v>0</v>
      </c>
      <c r="H8" s="401">
        <f>C8+D8+E8-F8-G8</f>
        <v>1644851179</v>
      </c>
      <c r="I8" s="183"/>
    </row>
    <row r="9" spans="1:9" ht="20.25" customHeight="1">
      <c r="A9" s="723"/>
      <c r="B9" s="96" t="s">
        <v>841</v>
      </c>
      <c r="C9" s="385">
        <f aca="true" t="shared" si="0" ref="C9:H9">SUM(C6:C8)</f>
        <v>27205630577</v>
      </c>
      <c r="D9" s="402">
        <f t="shared" si="0"/>
        <v>0</v>
      </c>
      <c r="E9" s="319">
        <f t="shared" si="0"/>
        <v>363165830</v>
      </c>
      <c r="F9" s="402">
        <f t="shared" si="0"/>
        <v>0</v>
      </c>
      <c r="G9" s="386">
        <f t="shared" si="0"/>
        <v>0</v>
      </c>
      <c r="H9" s="385">
        <f t="shared" si="0"/>
        <v>27568796407</v>
      </c>
      <c r="I9" s="225"/>
    </row>
    <row r="10" spans="1:9" ht="20.25" customHeight="1">
      <c r="A10" s="722" t="s">
        <v>119</v>
      </c>
      <c r="B10" s="101" t="s">
        <v>848</v>
      </c>
      <c r="C10" s="397">
        <v>0</v>
      </c>
      <c r="D10" s="398">
        <v>0</v>
      </c>
      <c r="E10" s="399">
        <v>0</v>
      </c>
      <c r="F10" s="398">
        <v>0</v>
      </c>
      <c r="G10" s="399">
        <v>0</v>
      </c>
      <c r="H10" s="400">
        <f aca="true" t="shared" si="1" ref="H10:H15">C10+D10+E10-F10-G10</f>
        <v>0</v>
      </c>
      <c r="I10" s="224"/>
    </row>
    <row r="11" spans="1:9" ht="20.25" customHeight="1">
      <c r="A11" s="790"/>
      <c r="B11" s="93" t="s">
        <v>849</v>
      </c>
      <c r="C11" s="401">
        <f>'대차대조표(부채,기본금)'!E41</f>
        <v>0</v>
      </c>
      <c r="D11" s="382">
        <v>0</v>
      </c>
      <c r="E11" s="308">
        <f>'투자와 기타자산명세서'!E7</f>
        <v>0</v>
      </c>
      <c r="F11" s="382">
        <f>'투자와 기타자산명세서'!F7</f>
        <v>0</v>
      </c>
      <c r="G11" s="306">
        <v>0</v>
      </c>
      <c r="H11" s="401">
        <f t="shared" si="1"/>
        <v>0</v>
      </c>
      <c r="I11" s="183"/>
    </row>
    <row r="12" spans="1:9" ht="20.25" customHeight="1">
      <c r="A12" s="790"/>
      <c r="B12" s="93" t="s">
        <v>850</v>
      </c>
      <c r="C12" s="401">
        <f>'대차대조표(부채,기본금)'!E42</f>
        <v>0</v>
      </c>
      <c r="D12" s="382">
        <v>0</v>
      </c>
      <c r="E12" s="305">
        <f>'투자와 기타자산명세서'!E8</f>
        <v>0</v>
      </c>
      <c r="F12" s="382">
        <f>'투자와 기타자산명세서'!F8</f>
        <v>0</v>
      </c>
      <c r="G12" s="306">
        <v>0</v>
      </c>
      <c r="H12" s="401">
        <f t="shared" si="1"/>
        <v>0</v>
      </c>
      <c r="I12" s="183"/>
    </row>
    <row r="13" spans="1:9" ht="20.25" customHeight="1">
      <c r="A13" s="790"/>
      <c r="B13" s="93" t="s">
        <v>851</v>
      </c>
      <c r="C13" s="401">
        <f>'대차대조표(부채,기본금)'!E43</f>
        <v>0</v>
      </c>
      <c r="D13" s="382">
        <v>0</v>
      </c>
      <c r="E13" s="403">
        <f>'투자와 기타자산명세서'!E9</f>
        <v>0</v>
      </c>
      <c r="F13" s="383">
        <v>0</v>
      </c>
      <c r="G13" s="308">
        <f>'투자와 기타자산명세서'!F9</f>
        <v>0</v>
      </c>
      <c r="H13" s="401">
        <f t="shared" si="1"/>
        <v>0</v>
      </c>
      <c r="I13" s="183"/>
    </row>
    <row r="14" spans="1:9" ht="20.25" customHeight="1">
      <c r="A14" s="790"/>
      <c r="B14" s="93" t="s">
        <v>857</v>
      </c>
      <c r="C14" s="401">
        <f>'대차대조표(부채,기본금)'!E44</f>
        <v>0</v>
      </c>
      <c r="D14" s="382">
        <v>0</v>
      </c>
      <c r="E14" s="308">
        <f>'투자와 기타자산명세서'!E10</f>
        <v>0</v>
      </c>
      <c r="F14" s="382">
        <f>'투자와 기타자산명세서'!F10</f>
        <v>0</v>
      </c>
      <c r="G14" s="306">
        <v>0</v>
      </c>
      <c r="H14" s="401">
        <f t="shared" si="1"/>
        <v>0</v>
      </c>
      <c r="I14" s="183"/>
    </row>
    <row r="15" spans="1:9" ht="20.25" customHeight="1">
      <c r="A15" s="790"/>
      <c r="B15" s="93" t="s">
        <v>858</v>
      </c>
      <c r="C15" s="401">
        <f>'대차대조표(부채,기본금)'!E45</f>
        <v>0</v>
      </c>
      <c r="D15" s="382">
        <v>0</v>
      </c>
      <c r="E15" s="308">
        <f>'투자와 기타자산명세서'!E11</f>
        <v>0</v>
      </c>
      <c r="F15" s="382">
        <f>'투자와 기타자산명세서'!F11</f>
        <v>0</v>
      </c>
      <c r="G15" s="306">
        <v>0</v>
      </c>
      <c r="H15" s="401">
        <f t="shared" si="1"/>
        <v>0</v>
      </c>
      <c r="I15" s="183"/>
    </row>
    <row r="16" spans="1:9" ht="20.25" customHeight="1">
      <c r="A16" s="723"/>
      <c r="B16" s="96" t="s">
        <v>841</v>
      </c>
      <c r="C16" s="385">
        <f aca="true" t="shared" si="2" ref="C16:H16">SUM(C10:C15)</f>
        <v>0</v>
      </c>
      <c r="D16" s="402">
        <f>SUM(D10:D15)</f>
        <v>0</v>
      </c>
      <c r="E16" s="386">
        <f>SUM(E10:E15)</f>
        <v>0</v>
      </c>
      <c r="F16" s="402">
        <f t="shared" si="2"/>
        <v>0</v>
      </c>
      <c r="G16" s="386">
        <f t="shared" si="2"/>
        <v>0</v>
      </c>
      <c r="H16" s="385">
        <f t="shared" si="2"/>
        <v>0</v>
      </c>
      <c r="I16" s="225"/>
    </row>
    <row r="17" spans="1:9" ht="20.25" customHeight="1">
      <c r="A17" s="722" t="s">
        <v>859</v>
      </c>
      <c r="B17" s="792" t="s">
        <v>115</v>
      </c>
      <c r="C17" s="776">
        <f>'대차대조표(부채,기본금)'!C47</f>
        <v>1244597222</v>
      </c>
      <c r="D17" s="787"/>
      <c r="E17" s="782"/>
      <c r="F17" s="787"/>
      <c r="G17" s="786"/>
      <c r="H17" s="776">
        <f>C17</f>
        <v>1244597222</v>
      </c>
      <c r="I17" s="224"/>
    </row>
    <row r="18" spans="1:9" ht="13.5" customHeight="1">
      <c r="A18" s="791"/>
      <c r="B18" s="778"/>
      <c r="C18" s="777"/>
      <c r="D18" s="781"/>
      <c r="E18" s="783"/>
      <c r="F18" s="781"/>
      <c r="G18" s="775"/>
      <c r="H18" s="777"/>
      <c r="I18" s="181"/>
    </row>
    <row r="19" spans="1:9" ht="20.25" customHeight="1">
      <c r="A19" s="790"/>
      <c r="B19" s="751" t="s">
        <v>116</v>
      </c>
      <c r="C19" s="779"/>
      <c r="D19" s="780">
        <f>'운영계산서(수입)'!D57-'운영계산서(지출)'!D86</f>
        <v>596201787</v>
      </c>
      <c r="E19" s="784">
        <f>G9+G16</f>
        <v>0</v>
      </c>
      <c r="F19" s="780"/>
      <c r="G19" s="774">
        <f>E9+E16</f>
        <v>363165830</v>
      </c>
      <c r="H19" s="779">
        <f>D19+E19-F19-F20-G19</f>
        <v>233035957</v>
      </c>
      <c r="I19" s="183"/>
    </row>
    <row r="20" spans="1:9" ht="14.25" customHeight="1">
      <c r="A20" s="750"/>
      <c r="B20" s="778"/>
      <c r="C20" s="777"/>
      <c r="D20" s="781"/>
      <c r="E20" s="785"/>
      <c r="F20" s="781"/>
      <c r="G20" s="775"/>
      <c r="H20" s="777"/>
      <c r="I20" s="185"/>
    </row>
    <row r="21" spans="1:9" ht="20.25" customHeight="1">
      <c r="A21" s="723"/>
      <c r="B21" s="96" t="s">
        <v>841</v>
      </c>
      <c r="C21" s="385">
        <f>SUM(C17:C20)</f>
        <v>1244597222</v>
      </c>
      <c r="D21" s="402">
        <f>SUM(D17:D20)</f>
        <v>596201787</v>
      </c>
      <c r="E21" s="319">
        <f>SUM(E17:E20)</f>
        <v>0</v>
      </c>
      <c r="F21" s="402">
        <f>SUM(F17:F20)</f>
        <v>0</v>
      </c>
      <c r="G21" s="319">
        <f>SUM(G17:G19)</f>
        <v>363165830</v>
      </c>
      <c r="H21" s="385">
        <f>SUM(H17:H20)</f>
        <v>1477633179</v>
      </c>
      <c r="I21" s="225"/>
    </row>
    <row r="22" spans="1:9" s="35" customFormat="1" ht="36" customHeight="1">
      <c r="A22" s="788" t="s">
        <v>129</v>
      </c>
      <c r="B22" s="789"/>
      <c r="C22" s="404">
        <f aca="true" t="shared" si="3" ref="C22:H22">C9+C16+C21</f>
        <v>28450227799</v>
      </c>
      <c r="D22" s="405">
        <f t="shared" si="3"/>
        <v>596201787</v>
      </c>
      <c r="E22" s="406">
        <f t="shared" si="3"/>
        <v>363165830</v>
      </c>
      <c r="F22" s="407">
        <f t="shared" si="3"/>
        <v>0</v>
      </c>
      <c r="G22" s="406">
        <f t="shared" si="3"/>
        <v>363165830</v>
      </c>
      <c r="H22" s="404">
        <f t="shared" si="3"/>
        <v>29046429586</v>
      </c>
      <c r="I22" s="228"/>
    </row>
    <row r="23" spans="4:7" ht="13.5">
      <c r="D23" s="226"/>
      <c r="G23" s="226"/>
    </row>
    <row r="24" ht="13.5"/>
  </sheetData>
  <mergeCells count="27">
    <mergeCell ref="D17:D18"/>
    <mergeCell ref="F19:F20"/>
    <mergeCell ref="A22:B22"/>
    <mergeCell ref="A6:A9"/>
    <mergeCell ref="A10:A16"/>
    <mergeCell ref="A17:A21"/>
    <mergeCell ref="B17:B18"/>
    <mergeCell ref="F17:F18"/>
    <mergeCell ref="A2:I2"/>
    <mergeCell ref="A1:I1"/>
    <mergeCell ref="H3:I3"/>
    <mergeCell ref="I4:I5"/>
    <mergeCell ref="A4:B5"/>
    <mergeCell ref="C4:C5"/>
    <mergeCell ref="D4:E4"/>
    <mergeCell ref="F4:G4"/>
    <mergeCell ref="H4:H5"/>
    <mergeCell ref="G19:G20"/>
    <mergeCell ref="H17:H18"/>
    <mergeCell ref="C17:C18"/>
    <mergeCell ref="B19:B20"/>
    <mergeCell ref="C19:C20"/>
    <mergeCell ref="D19:D20"/>
    <mergeCell ref="H19:H20"/>
    <mergeCell ref="E17:E18"/>
    <mergeCell ref="E19:E20"/>
    <mergeCell ref="G17:G18"/>
  </mergeCells>
  <printOptions horizontalCentered="1"/>
  <pageMargins left="0.7480314960629921" right="0.5511811023622047" top="0.984251968503937" bottom="0.984251968503937" header="0.5118110236220472" footer="0.5118110236220472"/>
  <pageSetup firstPageNumber="54" useFirstPageNumber="1" horizontalDpi="300" verticalDpi="300" orientation="landscape" paperSize="9" r:id="rId3"/>
  <headerFooter alignWithMargins="0">
    <oddHeader>&amp;L&amp;"굴림체,보통"〔별지 제4의14호 서식〕</oddHeader>
    <oddFooter>&amp;C2009교비결산서&amp;R&amp;P페이지</oddFooter>
  </headerFooter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5"/>
  <dimension ref="A1:E22"/>
  <sheetViews>
    <sheetView workbookViewId="0" topLeftCell="A1">
      <selection activeCell="D13" sqref="D13"/>
    </sheetView>
  </sheetViews>
  <sheetFormatPr defaultColWidth="8.88671875" defaultRowHeight="18" customHeight="1"/>
  <cols>
    <col min="1" max="1" width="52.77734375" style="0" customWidth="1"/>
    <col min="2" max="2" width="15.77734375" style="0" customWidth="1"/>
    <col min="3" max="3" width="15.99609375" style="0" customWidth="1"/>
    <col min="4" max="4" width="16.5546875" style="0" customWidth="1"/>
    <col min="5" max="5" width="8.21484375" style="0" customWidth="1"/>
  </cols>
  <sheetData>
    <row r="1" spans="1:5" ht="36.75" customHeight="1">
      <c r="A1" s="635" t="s">
        <v>1049</v>
      </c>
      <c r="B1" s="635"/>
      <c r="C1" s="635"/>
      <c r="D1" s="635"/>
      <c r="E1" s="635"/>
    </row>
    <row r="2" spans="1:5" ht="12.75" customHeight="1">
      <c r="A2" s="725">
        <f>기본금명세서!A2</f>
        <v>40237</v>
      </c>
      <c r="B2" s="725"/>
      <c r="C2" s="725"/>
      <c r="D2" s="725"/>
      <c r="E2" s="725"/>
    </row>
    <row r="3" spans="1:5" ht="12.75" customHeight="1">
      <c r="A3" s="3"/>
      <c r="B3" s="3"/>
      <c r="C3" s="3"/>
      <c r="D3" s="724" t="s">
        <v>723</v>
      </c>
      <c r="E3" s="724"/>
    </row>
    <row r="4" spans="1:5" ht="18" customHeight="1">
      <c r="A4" s="86" t="s">
        <v>1050</v>
      </c>
      <c r="B4" s="793" t="s">
        <v>1051</v>
      </c>
      <c r="C4" s="793"/>
      <c r="D4" s="793"/>
      <c r="E4" s="89" t="s">
        <v>1052</v>
      </c>
    </row>
    <row r="5" spans="1:5" ht="18" customHeight="1">
      <c r="A5" s="14" t="s">
        <v>283</v>
      </c>
      <c r="B5" s="15"/>
      <c r="C5" s="16"/>
      <c r="D5" s="17">
        <f>C6+C9-C12-C10</f>
        <v>0</v>
      </c>
      <c r="E5" s="18"/>
    </row>
    <row r="6" spans="1:5" ht="18" customHeight="1">
      <c r="A6" s="19" t="s">
        <v>499</v>
      </c>
      <c r="B6" s="20"/>
      <c r="C6" s="21">
        <f>SUM(B7:B8)</f>
        <v>0</v>
      </c>
      <c r="D6" s="22"/>
      <c r="E6" s="23"/>
    </row>
    <row r="7" spans="1:5" ht="18" customHeight="1">
      <c r="A7" s="77" t="s">
        <v>1162</v>
      </c>
      <c r="B7" s="22">
        <v>0</v>
      </c>
      <c r="C7" s="123"/>
      <c r="D7" s="124"/>
      <c r="E7" s="78"/>
    </row>
    <row r="8" spans="1:5" ht="18" customHeight="1">
      <c r="A8" s="77" t="s">
        <v>1163</v>
      </c>
      <c r="B8" s="22"/>
      <c r="C8" s="123"/>
      <c r="D8" s="124"/>
      <c r="E8" s="78"/>
    </row>
    <row r="9" spans="1:5" ht="18" customHeight="1">
      <c r="A9" s="77" t="s">
        <v>1053</v>
      </c>
      <c r="B9" s="122"/>
      <c r="C9" s="123"/>
      <c r="D9" s="124"/>
      <c r="E9" s="78"/>
    </row>
    <row r="10" spans="1:5" ht="18" customHeight="1">
      <c r="A10" s="77" t="s">
        <v>1054</v>
      </c>
      <c r="B10" s="122"/>
      <c r="C10" s="123">
        <f>SUM(B11:B11)</f>
        <v>0</v>
      </c>
      <c r="D10" s="124"/>
      <c r="E10" s="78"/>
    </row>
    <row r="11" spans="1:5" ht="18" customHeight="1">
      <c r="A11" s="77" t="s">
        <v>1055</v>
      </c>
      <c r="B11" s="124"/>
      <c r="C11" s="123"/>
      <c r="D11" s="124"/>
      <c r="E11" s="78"/>
    </row>
    <row r="12" spans="1:5" ht="18" customHeight="1">
      <c r="A12" s="24" t="s">
        <v>1056</v>
      </c>
      <c r="B12" s="465"/>
      <c r="C12" s="25"/>
      <c r="D12" s="26"/>
      <c r="E12" s="27"/>
    </row>
    <row r="13" spans="1:5" ht="18" customHeight="1">
      <c r="A13" s="14" t="s">
        <v>1057</v>
      </c>
      <c r="B13" s="471"/>
      <c r="C13" s="472"/>
      <c r="D13" s="17">
        <f>C14-C19</f>
        <v>233245830</v>
      </c>
      <c r="E13" s="18"/>
    </row>
    <row r="14" spans="1:5" ht="18" customHeight="1">
      <c r="A14" s="19" t="s">
        <v>1058</v>
      </c>
      <c r="B14" s="20"/>
      <c r="C14" s="21">
        <f>SUM(B15:B18)</f>
        <v>233245830</v>
      </c>
      <c r="D14" s="22"/>
      <c r="E14" s="23"/>
    </row>
    <row r="15" spans="1:5" ht="18" customHeight="1">
      <c r="A15" s="19" t="s">
        <v>1059</v>
      </c>
      <c r="B15" s="22">
        <v>115730310</v>
      </c>
      <c r="C15" s="473"/>
      <c r="D15" s="22"/>
      <c r="E15" s="23"/>
    </row>
    <row r="16" spans="1:5" ht="18" customHeight="1">
      <c r="A16" s="19" t="s">
        <v>1060</v>
      </c>
      <c r="B16" s="22">
        <v>95985450</v>
      </c>
      <c r="C16" s="473"/>
      <c r="D16" s="22"/>
      <c r="E16" s="23"/>
    </row>
    <row r="17" spans="1:5" ht="18" customHeight="1">
      <c r="A17" s="19" t="s">
        <v>1061</v>
      </c>
      <c r="B17" s="22">
        <v>21530070</v>
      </c>
      <c r="C17" s="473"/>
      <c r="D17" s="22"/>
      <c r="E17" s="23"/>
    </row>
    <row r="18" spans="1:5" ht="18" customHeight="1">
      <c r="A18" s="19" t="s">
        <v>1062</v>
      </c>
      <c r="B18" s="22"/>
      <c r="C18" s="21"/>
      <c r="D18" s="22"/>
      <c r="E18" s="23"/>
    </row>
    <row r="19" spans="1:5" ht="18" customHeight="1">
      <c r="A19" s="19" t="s">
        <v>1063</v>
      </c>
      <c r="B19" s="20"/>
      <c r="C19" s="21">
        <f>SUM(B20:B22)</f>
        <v>0</v>
      </c>
      <c r="D19" s="22"/>
      <c r="E19" s="23"/>
    </row>
    <row r="20" spans="1:5" ht="18" customHeight="1">
      <c r="A20" s="19" t="s">
        <v>1064</v>
      </c>
      <c r="B20" s="22"/>
      <c r="C20" s="473"/>
      <c r="D20" s="22"/>
      <c r="E20" s="23"/>
    </row>
    <row r="21" spans="1:5" ht="18" customHeight="1">
      <c r="A21" s="19" t="s">
        <v>40</v>
      </c>
      <c r="B21" s="22"/>
      <c r="C21" s="22"/>
      <c r="D21" s="22"/>
      <c r="E21" s="23"/>
    </row>
    <row r="22" spans="1:5" ht="18" customHeight="1">
      <c r="A22" s="24" t="s">
        <v>1065</v>
      </c>
      <c r="B22" s="26"/>
      <c r="C22" s="26"/>
      <c r="D22" s="26"/>
      <c r="E22" s="27"/>
    </row>
  </sheetData>
  <mergeCells count="4">
    <mergeCell ref="A1:E1"/>
    <mergeCell ref="A2:E2"/>
    <mergeCell ref="D3:E3"/>
    <mergeCell ref="B4:D4"/>
  </mergeCells>
  <printOptions/>
  <pageMargins left="0.7480314960629921" right="0.7480314960629921" top="0.984251968503937" bottom="0.984251968503937" header="0.5118110236220472" footer="0.5118110236220472"/>
  <pageSetup firstPageNumber="55" useFirstPageNumber="1" horizontalDpi="600" verticalDpi="600" orientation="landscape" paperSize="9" r:id="rId2"/>
  <headerFooter alignWithMargins="0">
    <oddFooter>&amp;C2009교비결산서&amp;R&amp;P페이지</oddFooter>
  </headerFooter>
  <legacy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3"/>
  <dimension ref="A1:M47"/>
  <sheetViews>
    <sheetView workbookViewId="0" topLeftCell="A1">
      <selection activeCell="H15" sqref="H15"/>
    </sheetView>
  </sheetViews>
  <sheetFormatPr defaultColWidth="8.88671875" defaultRowHeight="21" customHeight="1"/>
  <cols>
    <col min="1" max="1" width="4.3359375" style="4" customWidth="1"/>
    <col min="2" max="2" width="9.3359375" style="4" customWidth="1"/>
    <col min="3" max="3" width="4.4453125" style="4" customWidth="1"/>
    <col min="4" max="4" width="4.10546875" style="4" customWidth="1"/>
    <col min="5" max="5" width="4.99609375" style="4" customWidth="1"/>
    <col min="6" max="6" width="8.88671875" style="4" customWidth="1"/>
    <col min="7" max="7" width="8.77734375" style="7" customWidth="1"/>
    <col min="8" max="8" width="8.88671875" style="463" customWidth="1"/>
    <col min="9" max="9" width="13.99609375" style="463" customWidth="1"/>
    <col min="10" max="10" width="10.10546875" style="463" customWidth="1"/>
    <col min="11" max="12" width="16.10546875" style="463" customWidth="1"/>
    <col min="13" max="13" width="7.99609375" style="4" customWidth="1"/>
    <col min="14" max="16384" width="8.88671875" style="4" customWidth="1"/>
  </cols>
  <sheetData>
    <row r="1" spans="1:13" s="5" customFormat="1" ht="30" customHeight="1">
      <c r="A1" s="721" t="s">
        <v>1185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</row>
    <row r="2" spans="1:13" s="5" customFormat="1" ht="21" customHeight="1">
      <c r="A2" s="735" t="s">
        <v>637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</row>
    <row r="3" spans="1:13" s="5" customFormat="1" ht="20.25" customHeight="1">
      <c r="A3" s="816" t="s">
        <v>282</v>
      </c>
      <c r="B3" s="819" t="s">
        <v>629</v>
      </c>
      <c r="C3" s="814" t="s">
        <v>630</v>
      </c>
      <c r="D3" s="814" t="s">
        <v>631</v>
      </c>
      <c r="E3" s="814" t="s">
        <v>632</v>
      </c>
      <c r="F3" s="814" t="s">
        <v>633</v>
      </c>
      <c r="G3" s="814" t="s">
        <v>634</v>
      </c>
      <c r="H3" s="812" t="s">
        <v>639</v>
      </c>
      <c r="I3" s="812"/>
      <c r="J3" s="812" t="s">
        <v>640</v>
      </c>
      <c r="K3" s="812"/>
      <c r="L3" s="812" t="s">
        <v>641</v>
      </c>
      <c r="M3" s="810" t="s">
        <v>862</v>
      </c>
    </row>
    <row r="4" spans="1:13" s="5" customFormat="1" ht="23.25" customHeight="1">
      <c r="A4" s="817"/>
      <c r="B4" s="820"/>
      <c r="C4" s="815"/>
      <c r="D4" s="815"/>
      <c r="E4" s="815"/>
      <c r="F4" s="815"/>
      <c r="G4" s="815"/>
      <c r="H4" s="548" t="s">
        <v>635</v>
      </c>
      <c r="I4" s="548" t="s">
        <v>636</v>
      </c>
      <c r="J4" s="548" t="s">
        <v>635</v>
      </c>
      <c r="K4" s="548" t="s">
        <v>636</v>
      </c>
      <c r="L4" s="813"/>
      <c r="M4" s="811"/>
    </row>
    <row r="5" spans="1:13" ht="18.75" customHeight="1">
      <c r="A5" s="806"/>
      <c r="B5" s="818" t="s">
        <v>1080</v>
      </c>
      <c r="C5" s="818"/>
      <c r="D5" s="818"/>
      <c r="E5" s="818">
        <v>1</v>
      </c>
      <c r="F5" s="539">
        <v>1</v>
      </c>
      <c r="G5" s="340">
        <v>7</v>
      </c>
      <c r="H5" s="542">
        <v>607000</v>
      </c>
      <c r="I5" s="543">
        <f>G5*H5</f>
        <v>4249000</v>
      </c>
      <c r="J5" s="542">
        <v>2625000</v>
      </c>
      <c r="K5" s="542">
        <f>G5*J5</f>
        <v>18375000</v>
      </c>
      <c r="L5" s="542">
        <f>I5+K5</f>
        <v>22624000</v>
      </c>
      <c r="M5" s="23"/>
    </row>
    <row r="6" spans="1:13" ht="18.75" customHeight="1">
      <c r="A6" s="807"/>
      <c r="B6" s="805"/>
      <c r="C6" s="805"/>
      <c r="D6" s="805"/>
      <c r="E6" s="805"/>
      <c r="F6" s="468">
        <v>2</v>
      </c>
      <c r="G6" s="551">
        <v>7</v>
      </c>
      <c r="H6" s="552"/>
      <c r="I6" s="552"/>
      <c r="J6" s="552">
        <v>2625000</v>
      </c>
      <c r="K6" s="552">
        <f>G6*J6</f>
        <v>18375000</v>
      </c>
      <c r="L6" s="552">
        <f>I6+K6</f>
        <v>18375000</v>
      </c>
      <c r="M6" s="23"/>
    </row>
    <row r="7" spans="1:13" ht="31.5" customHeight="1">
      <c r="A7" s="807"/>
      <c r="B7" s="805"/>
      <c r="C7" s="805"/>
      <c r="D7" s="805"/>
      <c r="E7" s="805"/>
      <c r="F7" s="547" t="s">
        <v>1186</v>
      </c>
      <c r="G7" s="546">
        <v>32</v>
      </c>
      <c r="H7" s="543">
        <v>0</v>
      </c>
      <c r="I7" s="543">
        <f>G7*H7</f>
        <v>0</v>
      </c>
      <c r="J7" s="543">
        <v>1838000</v>
      </c>
      <c r="K7" s="543">
        <f>G7*J7</f>
        <v>58816000</v>
      </c>
      <c r="L7" s="543">
        <f>I7+K7</f>
        <v>58816000</v>
      </c>
      <c r="M7" s="23"/>
    </row>
    <row r="8" spans="1:13" ht="32.25" customHeight="1">
      <c r="A8" s="807"/>
      <c r="B8" s="805"/>
      <c r="C8" s="805"/>
      <c r="D8" s="805"/>
      <c r="E8" s="805"/>
      <c r="F8" s="547" t="s">
        <v>1187</v>
      </c>
      <c r="G8" s="546">
        <v>34</v>
      </c>
      <c r="H8" s="543">
        <v>0</v>
      </c>
      <c r="I8" s="543">
        <f>G8*H8</f>
        <v>0</v>
      </c>
      <c r="J8" s="543">
        <v>1838000</v>
      </c>
      <c r="K8" s="543">
        <f>G8*J8</f>
        <v>62492000</v>
      </c>
      <c r="L8" s="543">
        <f>I8+K8</f>
        <v>62492000</v>
      </c>
      <c r="M8" s="23"/>
    </row>
    <row r="9" spans="1:13" ht="34.5" customHeight="1">
      <c r="A9" s="807"/>
      <c r="B9" s="805"/>
      <c r="C9" s="805"/>
      <c r="D9" s="805"/>
      <c r="E9" s="805"/>
      <c r="F9" s="547" t="s">
        <v>1188</v>
      </c>
      <c r="G9" s="546">
        <v>12</v>
      </c>
      <c r="H9" s="543">
        <v>365000</v>
      </c>
      <c r="I9" s="543">
        <f>G9*H9</f>
        <v>4380000</v>
      </c>
      <c r="J9" s="543">
        <v>1575000</v>
      </c>
      <c r="K9" s="543">
        <f>G9*J9</f>
        <v>18900000</v>
      </c>
      <c r="L9" s="543">
        <f>I9+K9</f>
        <v>23280000</v>
      </c>
      <c r="M9" s="23"/>
    </row>
    <row r="10" spans="1:13" ht="18.75" customHeight="1">
      <c r="A10" s="807"/>
      <c r="B10" s="805"/>
      <c r="C10" s="805"/>
      <c r="D10" s="805"/>
      <c r="E10" s="809"/>
      <c r="F10" s="795" t="s">
        <v>222</v>
      </c>
      <c r="G10" s="795"/>
      <c r="H10" s="543"/>
      <c r="I10" s="543">
        <f aca="true" t="shared" si="0" ref="I10:I43">G10*H10</f>
        <v>0</v>
      </c>
      <c r="J10" s="543"/>
      <c r="K10" s="543">
        <f aca="true" t="shared" si="1" ref="K10:K43">G10*J10</f>
        <v>0</v>
      </c>
      <c r="L10" s="543">
        <f aca="true" t="shared" si="2" ref="L10:L43">I10+K10</f>
        <v>0</v>
      </c>
      <c r="M10" s="23"/>
    </row>
    <row r="11" spans="1:13" ht="18.75" customHeight="1">
      <c r="A11" s="807"/>
      <c r="B11" s="805"/>
      <c r="C11" s="805"/>
      <c r="D11" s="805"/>
      <c r="E11" s="804">
        <v>2</v>
      </c>
      <c r="F11" s="541">
        <v>1</v>
      </c>
      <c r="G11" s="341">
        <v>5</v>
      </c>
      <c r="H11" s="543"/>
      <c r="I11" s="543">
        <f t="shared" si="0"/>
        <v>0</v>
      </c>
      <c r="J11" s="543">
        <v>2625000</v>
      </c>
      <c r="K11" s="543">
        <f t="shared" si="1"/>
        <v>13125000</v>
      </c>
      <c r="L11" s="543">
        <f t="shared" si="2"/>
        <v>13125000</v>
      </c>
      <c r="M11" s="23"/>
    </row>
    <row r="12" spans="1:13" ht="18.75" customHeight="1">
      <c r="A12" s="807"/>
      <c r="B12" s="805"/>
      <c r="C12" s="805"/>
      <c r="D12" s="805"/>
      <c r="E12" s="805"/>
      <c r="F12" s="541">
        <v>2</v>
      </c>
      <c r="G12" s="341">
        <v>8</v>
      </c>
      <c r="H12" s="543"/>
      <c r="I12" s="543">
        <f>G12*H12</f>
        <v>0</v>
      </c>
      <c r="J12" s="543">
        <v>2625000</v>
      </c>
      <c r="K12" s="543">
        <f>G12*J12</f>
        <v>21000000</v>
      </c>
      <c r="L12" s="543">
        <f>I12+K12</f>
        <v>21000000</v>
      </c>
      <c r="M12" s="23"/>
    </row>
    <row r="13" spans="1:13" ht="32.25" customHeight="1">
      <c r="A13" s="807"/>
      <c r="B13" s="805"/>
      <c r="C13" s="805"/>
      <c r="D13" s="805"/>
      <c r="E13" s="805"/>
      <c r="F13" s="547" t="s">
        <v>1186</v>
      </c>
      <c r="G13" s="341">
        <v>36</v>
      </c>
      <c r="H13" s="543"/>
      <c r="I13" s="543">
        <f>G13*H13</f>
        <v>0</v>
      </c>
      <c r="J13" s="543">
        <v>2625000</v>
      </c>
      <c r="K13" s="543">
        <f>G13*J13</f>
        <v>94500000</v>
      </c>
      <c r="L13" s="543">
        <f>I13+K13</f>
        <v>94500000</v>
      </c>
      <c r="M13" s="23"/>
    </row>
    <row r="14" spans="1:13" ht="29.25" customHeight="1">
      <c r="A14" s="807"/>
      <c r="B14" s="805"/>
      <c r="C14" s="805"/>
      <c r="D14" s="805"/>
      <c r="E14" s="805"/>
      <c r="F14" s="547" t="s">
        <v>1189</v>
      </c>
      <c r="G14" s="341">
        <v>34</v>
      </c>
      <c r="H14" s="543"/>
      <c r="I14" s="543">
        <f>G14*H14</f>
        <v>0</v>
      </c>
      <c r="J14" s="543">
        <v>2625000</v>
      </c>
      <c r="K14" s="543">
        <f>G14*J14</f>
        <v>89250000</v>
      </c>
      <c r="L14" s="543">
        <f>I14+K14</f>
        <v>89250000</v>
      </c>
      <c r="M14" s="23"/>
    </row>
    <row r="15" spans="1:13" ht="32.25" customHeight="1">
      <c r="A15" s="807"/>
      <c r="B15" s="805"/>
      <c r="C15" s="805"/>
      <c r="D15" s="805"/>
      <c r="E15" s="805"/>
      <c r="F15" s="547" t="s">
        <v>1188</v>
      </c>
      <c r="G15" s="546">
        <v>8</v>
      </c>
      <c r="H15" s="543"/>
      <c r="I15" s="543">
        <f>G15*H15</f>
        <v>0</v>
      </c>
      <c r="J15" s="543">
        <v>1575000</v>
      </c>
      <c r="K15" s="543">
        <f>G15*J15</f>
        <v>12600000</v>
      </c>
      <c r="L15" s="543">
        <f>I15+K15</f>
        <v>12600000</v>
      </c>
      <c r="M15" s="23"/>
    </row>
    <row r="16" spans="1:13" ht="18.75" customHeight="1">
      <c r="A16" s="807"/>
      <c r="B16" s="805"/>
      <c r="C16" s="805"/>
      <c r="D16" s="805"/>
      <c r="E16" s="809"/>
      <c r="F16" s="795" t="s">
        <v>222</v>
      </c>
      <c r="G16" s="795"/>
      <c r="H16" s="543"/>
      <c r="I16" s="543">
        <f t="shared" si="0"/>
        <v>0</v>
      </c>
      <c r="J16" s="543"/>
      <c r="K16" s="543">
        <f t="shared" si="1"/>
        <v>0</v>
      </c>
      <c r="L16" s="543">
        <f t="shared" si="2"/>
        <v>0</v>
      </c>
      <c r="M16" s="23"/>
    </row>
    <row r="17" spans="1:13" ht="18.75" customHeight="1">
      <c r="A17" s="807"/>
      <c r="B17" s="809"/>
      <c r="C17" s="809"/>
      <c r="D17" s="809"/>
      <c r="E17" s="795" t="s">
        <v>638</v>
      </c>
      <c r="F17" s="795"/>
      <c r="G17" s="341"/>
      <c r="H17" s="543"/>
      <c r="I17" s="543">
        <f>SUM(I5:I16)</f>
        <v>8629000</v>
      </c>
      <c r="J17" s="543"/>
      <c r="K17" s="543">
        <f>SUM(K5:K16)</f>
        <v>407433000</v>
      </c>
      <c r="L17" s="543">
        <f t="shared" si="2"/>
        <v>416062000</v>
      </c>
      <c r="M17" s="23"/>
    </row>
    <row r="18" spans="1:13" ht="18.75" customHeight="1">
      <c r="A18" s="807"/>
      <c r="B18" s="795" t="s">
        <v>1077</v>
      </c>
      <c r="C18" s="796"/>
      <c r="D18" s="796"/>
      <c r="E18" s="795">
        <v>1</v>
      </c>
      <c r="F18" s="540">
        <v>1</v>
      </c>
      <c r="G18" s="341">
        <v>123</v>
      </c>
      <c r="H18" s="543">
        <v>607000</v>
      </c>
      <c r="I18" s="543">
        <f>G18*H18</f>
        <v>74661000</v>
      </c>
      <c r="J18" s="543">
        <v>2825000</v>
      </c>
      <c r="K18" s="543">
        <f t="shared" si="1"/>
        <v>347475000</v>
      </c>
      <c r="L18" s="543">
        <f t="shared" si="2"/>
        <v>422136000</v>
      </c>
      <c r="M18" s="23"/>
    </row>
    <row r="19" spans="1:13" ht="18.75" customHeight="1">
      <c r="A19" s="807"/>
      <c r="B19" s="795"/>
      <c r="C19" s="797"/>
      <c r="D19" s="797"/>
      <c r="E19" s="795"/>
      <c r="F19" s="540">
        <v>2</v>
      </c>
      <c r="G19" s="341">
        <v>86</v>
      </c>
      <c r="H19" s="543"/>
      <c r="I19" s="543">
        <f t="shared" si="0"/>
        <v>0</v>
      </c>
      <c r="J19" s="543">
        <v>2825000</v>
      </c>
      <c r="K19" s="543">
        <f t="shared" si="1"/>
        <v>242950000</v>
      </c>
      <c r="L19" s="543">
        <f t="shared" si="2"/>
        <v>242950000</v>
      </c>
      <c r="M19" s="23"/>
    </row>
    <row r="20" spans="1:13" ht="18.75" customHeight="1">
      <c r="A20" s="807"/>
      <c r="B20" s="795"/>
      <c r="C20" s="797"/>
      <c r="D20" s="797"/>
      <c r="E20" s="795"/>
      <c r="F20" s="468">
        <v>3</v>
      </c>
      <c r="G20" s="341">
        <v>56</v>
      </c>
      <c r="H20" s="543"/>
      <c r="I20" s="543">
        <f t="shared" si="0"/>
        <v>0</v>
      </c>
      <c r="J20" s="543">
        <v>2500000</v>
      </c>
      <c r="K20" s="543">
        <f t="shared" si="1"/>
        <v>140000000</v>
      </c>
      <c r="L20" s="543">
        <f t="shared" si="2"/>
        <v>140000000</v>
      </c>
      <c r="M20" s="23"/>
    </row>
    <row r="21" spans="1:13" ht="18.75" customHeight="1">
      <c r="A21" s="807"/>
      <c r="B21" s="795"/>
      <c r="C21" s="797"/>
      <c r="D21" s="797"/>
      <c r="E21" s="795"/>
      <c r="F21" s="795" t="s">
        <v>222</v>
      </c>
      <c r="G21" s="795"/>
      <c r="H21" s="543"/>
      <c r="I21" s="543"/>
      <c r="J21" s="543"/>
      <c r="K21" s="543"/>
      <c r="L21" s="543"/>
      <c r="M21" s="23"/>
    </row>
    <row r="22" spans="1:13" ht="18.75" customHeight="1">
      <c r="A22" s="807"/>
      <c r="B22" s="795"/>
      <c r="C22" s="797"/>
      <c r="D22" s="797"/>
      <c r="E22" s="795">
        <v>2</v>
      </c>
      <c r="F22" s="540">
        <v>1</v>
      </c>
      <c r="G22" s="341">
        <v>84</v>
      </c>
      <c r="H22" s="543"/>
      <c r="I22" s="543">
        <f t="shared" si="0"/>
        <v>0</v>
      </c>
      <c r="J22" s="543">
        <v>2825000</v>
      </c>
      <c r="K22" s="543">
        <f t="shared" si="1"/>
        <v>237300000</v>
      </c>
      <c r="L22" s="543">
        <f t="shared" si="2"/>
        <v>237300000</v>
      </c>
      <c r="M22" s="23"/>
    </row>
    <row r="23" spans="1:13" ht="18.75" customHeight="1">
      <c r="A23" s="807"/>
      <c r="B23" s="795"/>
      <c r="C23" s="797"/>
      <c r="D23" s="797"/>
      <c r="E23" s="795"/>
      <c r="F23" s="540">
        <v>2</v>
      </c>
      <c r="G23" s="341">
        <v>83</v>
      </c>
      <c r="H23" s="543"/>
      <c r="I23" s="543">
        <f t="shared" si="0"/>
        <v>0</v>
      </c>
      <c r="J23" s="543">
        <v>2825000</v>
      </c>
      <c r="K23" s="543">
        <f t="shared" si="1"/>
        <v>234475000</v>
      </c>
      <c r="L23" s="543">
        <f t="shared" si="2"/>
        <v>234475000</v>
      </c>
      <c r="M23" s="23"/>
    </row>
    <row r="24" spans="1:13" ht="18.75" customHeight="1">
      <c r="A24" s="807"/>
      <c r="B24" s="795"/>
      <c r="C24" s="797"/>
      <c r="D24" s="797"/>
      <c r="E24" s="795"/>
      <c r="F24" s="468">
        <v>3</v>
      </c>
      <c r="G24" s="341">
        <v>50</v>
      </c>
      <c r="H24" s="543"/>
      <c r="I24" s="543">
        <f t="shared" si="0"/>
        <v>0</v>
      </c>
      <c r="J24" s="543">
        <v>2500000</v>
      </c>
      <c r="K24" s="543">
        <f t="shared" si="1"/>
        <v>125000000</v>
      </c>
      <c r="L24" s="543">
        <f t="shared" si="2"/>
        <v>125000000</v>
      </c>
      <c r="M24" s="23"/>
    </row>
    <row r="25" spans="1:13" ht="18.75" customHeight="1">
      <c r="A25" s="807"/>
      <c r="B25" s="795"/>
      <c r="C25" s="797"/>
      <c r="D25" s="797"/>
      <c r="E25" s="795"/>
      <c r="F25" s="795" t="s">
        <v>222</v>
      </c>
      <c r="G25" s="795"/>
      <c r="H25" s="543"/>
      <c r="I25" s="543">
        <f t="shared" si="0"/>
        <v>0</v>
      </c>
      <c r="J25" s="543"/>
      <c r="K25" s="543">
        <f t="shared" si="1"/>
        <v>0</v>
      </c>
      <c r="L25" s="543">
        <f t="shared" si="2"/>
        <v>0</v>
      </c>
      <c r="M25" s="23"/>
    </row>
    <row r="26" spans="1:13" ht="18.75" customHeight="1">
      <c r="A26" s="807"/>
      <c r="B26" s="795"/>
      <c r="C26" s="821"/>
      <c r="D26" s="821"/>
      <c r="E26" s="795" t="s">
        <v>638</v>
      </c>
      <c r="F26" s="795"/>
      <c r="G26" s="341"/>
      <c r="H26" s="543"/>
      <c r="I26" s="543">
        <f>SUM(I18:I25)</f>
        <v>74661000</v>
      </c>
      <c r="J26" s="543"/>
      <c r="K26" s="543">
        <f>SUM(K18:K25)</f>
        <v>1327200000</v>
      </c>
      <c r="L26" s="543">
        <f t="shared" si="2"/>
        <v>1401861000</v>
      </c>
      <c r="M26" s="23"/>
    </row>
    <row r="27" spans="1:13" ht="18.75" customHeight="1">
      <c r="A27" s="807"/>
      <c r="B27" s="804" t="s">
        <v>1079</v>
      </c>
      <c r="C27" s="207"/>
      <c r="D27" s="207"/>
      <c r="E27" s="804">
        <v>1</v>
      </c>
      <c r="F27" s="159">
        <v>1</v>
      </c>
      <c r="G27" s="546">
        <v>288</v>
      </c>
      <c r="H27" s="543">
        <v>607000</v>
      </c>
      <c r="I27" s="543">
        <v>168277000</v>
      </c>
      <c r="J27" s="543">
        <v>2555000</v>
      </c>
      <c r="K27" s="543">
        <f t="shared" si="1"/>
        <v>735840000</v>
      </c>
      <c r="L27" s="543">
        <f t="shared" si="2"/>
        <v>904117000</v>
      </c>
      <c r="M27" s="23"/>
    </row>
    <row r="28" spans="1:13" ht="18.75" customHeight="1">
      <c r="A28" s="807"/>
      <c r="B28" s="805"/>
      <c r="C28" s="209"/>
      <c r="D28" s="209"/>
      <c r="E28" s="805"/>
      <c r="F28" s="159">
        <v>2</v>
      </c>
      <c r="G28" s="546">
        <v>281</v>
      </c>
      <c r="H28" s="543"/>
      <c r="I28" s="543">
        <f t="shared" si="0"/>
        <v>0</v>
      </c>
      <c r="J28" s="543">
        <v>2555000</v>
      </c>
      <c r="K28" s="543">
        <f t="shared" si="1"/>
        <v>717955000</v>
      </c>
      <c r="L28" s="543">
        <f t="shared" si="2"/>
        <v>717955000</v>
      </c>
      <c r="M28" s="23"/>
    </row>
    <row r="29" spans="1:13" ht="18.75" customHeight="1">
      <c r="A29" s="807"/>
      <c r="B29" s="805"/>
      <c r="C29" s="209"/>
      <c r="D29" s="209"/>
      <c r="E29" s="805"/>
      <c r="F29" s="159" t="s">
        <v>1081</v>
      </c>
      <c r="G29" s="546">
        <v>20</v>
      </c>
      <c r="H29" s="543">
        <v>425000</v>
      </c>
      <c r="I29" s="543">
        <f t="shared" si="0"/>
        <v>8500000</v>
      </c>
      <c r="J29" s="543">
        <v>1750000</v>
      </c>
      <c r="K29" s="543">
        <f t="shared" si="1"/>
        <v>35000000</v>
      </c>
      <c r="L29" s="543">
        <f t="shared" si="2"/>
        <v>43500000</v>
      </c>
      <c r="M29" s="23"/>
    </row>
    <row r="30" spans="1:13" ht="18.75" customHeight="1">
      <c r="A30" s="807"/>
      <c r="B30" s="805"/>
      <c r="C30" s="209"/>
      <c r="D30" s="209"/>
      <c r="E30" s="805"/>
      <c r="F30" s="547" t="s">
        <v>1174</v>
      </c>
      <c r="G30" s="546">
        <v>25</v>
      </c>
      <c r="H30" s="543"/>
      <c r="I30" s="543">
        <f>G30*H30</f>
        <v>0</v>
      </c>
      <c r="J30" s="543">
        <v>1750000</v>
      </c>
      <c r="K30" s="543">
        <f>G30*J30</f>
        <v>43750000</v>
      </c>
      <c r="L30" s="543">
        <f>I30+K30</f>
        <v>43750000</v>
      </c>
      <c r="M30" s="23"/>
    </row>
    <row r="31" spans="1:13" ht="18.75" customHeight="1">
      <c r="A31" s="807"/>
      <c r="B31" s="805"/>
      <c r="C31" s="209"/>
      <c r="D31" s="209"/>
      <c r="E31" s="159"/>
      <c r="F31" s="159" t="s">
        <v>222</v>
      </c>
      <c r="G31" s="159"/>
      <c r="H31" s="543"/>
      <c r="I31" s="543">
        <f t="shared" si="0"/>
        <v>0</v>
      </c>
      <c r="J31" s="543"/>
      <c r="K31" s="543"/>
      <c r="L31" s="543">
        <f t="shared" si="2"/>
        <v>0</v>
      </c>
      <c r="M31" s="23"/>
    </row>
    <row r="32" spans="1:13" ht="18.75" customHeight="1">
      <c r="A32" s="807"/>
      <c r="B32" s="805"/>
      <c r="C32" s="209"/>
      <c r="D32" s="209"/>
      <c r="E32" s="804">
        <v>2</v>
      </c>
      <c r="F32" s="159">
        <v>1</v>
      </c>
      <c r="G32" s="546">
        <v>252</v>
      </c>
      <c r="H32" s="543"/>
      <c r="I32" s="543">
        <f t="shared" si="0"/>
        <v>0</v>
      </c>
      <c r="J32" s="543">
        <v>2555000</v>
      </c>
      <c r="K32" s="543">
        <f t="shared" si="1"/>
        <v>643860000</v>
      </c>
      <c r="L32" s="543">
        <f t="shared" si="2"/>
        <v>643860000</v>
      </c>
      <c r="M32" s="23"/>
    </row>
    <row r="33" spans="1:13" ht="18.75" customHeight="1">
      <c r="A33" s="807"/>
      <c r="B33" s="805"/>
      <c r="C33" s="209"/>
      <c r="D33" s="209"/>
      <c r="E33" s="805"/>
      <c r="F33" s="159">
        <v>2</v>
      </c>
      <c r="G33" s="546">
        <v>253</v>
      </c>
      <c r="H33" s="543"/>
      <c r="I33" s="543">
        <f t="shared" si="0"/>
        <v>0</v>
      </c>
      <c r="J33" s="543">
        <v>2555000</v>
      </c>
      <c r="K33" s="543">
        <f t="shared" si="1"/>
        <v>646415000</v>
      </c>
      <c r="L33" s="543">
        <f t="shared" si="2"/>
        <v>646415000</v>
      </c>
      <c r="M33" s="23"/>
    </row>
    <row r="34" spans="1:13" ht="18.75" customHeight="1">
      <c r="A34" s="807"/>
      <c r="B34" s="805"/>
      <c r="C34" s="209"/>
      <c r="D34" s="209"/>
      <c r="E34" s="805"/>
      <c r="F34" s="159" t="s">
        <v>1145</v>
      </c>
      <c r="G34" s="546">
        <v>18</v>
      </c>
      <c r="H34" s="543"/>
      <c r="I34" s="543"/>
      <c r="J34" s="543">
        <v>1750000</v>
      </c>
      <c r="K34" s="543">
        <f t="shared" si="1"/>
        <v>31500000</v>
      </c>
      <c r="L34" s="543"/>
      <c r="M34" s="23"/>
    </row>
    <row r="35" spans="1:13" ht="18.75" customHeight="1">
      <c r="A35" s="807"/>
      <c r="B35" s="805"/>
      <c r="C35" s="209"/>
      <c r="D35" s="209"/>
      <c r="E35" s="805"/>
      <c r="F35" s="159" t="s">
        <v>1174</v>
      </c>
      <c r="G35" s="546">
        <v>25</v>
      </c>
      <c r="H35" s="543"/>
      <c r="I35" s="543">
        <f>G35*H35</f>
        <v>0</v>
      </c>
      <c r="J35" s="543">
        <v>1750000</v>
      </c>
      <c r="K35" s="543">
        <f>G35*J35</f>
        <v>43750000</v>
      </c>
      <c r="L35" s="543">
        <f>I35+K35</f>
        <v>43750000</v>
      </c>
      <c r="M35" s="23"/>
    </row>
    <row r="36" spans="1:13" ht="18.75" customHeight="1">
      <c r="A36" s="807"/>
      <c r="B36" s="805"/>
      <c r="C36" s="209"/>
      <c r="D36" s="209"/>
      <c r="E36" s="159"/>
      <c r="F36" s="159" t="s">
        <v>222</v>
      </c>
      <c r="G36" s="159"/>
      <c r="H36" s="543"/>
      <c r="I36" s="543">
        <f t="shared" si="0"/>
        <v>0</v>
      </c>
      <c r="J36" s="543"/>
      <c r="K36" s="543">
        <v>1966470</v>
      </c>
      <c r="L36" s="543">
        <f t="shared" si="2"/>
        <v>1966470</v>
      </c>
      <c r="M36" s="23"/>
    </row>
    <row r="37" spans="1:13" ht="18.75" customHeight="1">
      <c r="A37" s="807"/>
      <c r="B37" s="809"/>
      <c r="C37" s="156"/>
      <c r="D37" s="156"/>
      <c r="E37" s="159" t="s">
        <v>638</v>
      </c>
      <c r="F37" s="159"/>
      <c r="G37" s="546"/>
      <c r="H37" s="543"/>
      <c r="I37" s="543">
        <f>SUM(I27:I36)</f>
        <v>176777000</v>
      </c>
      <c r="J37" s="543"/>
      <c r="K37" s="543">
        <f>SUM(K27:K36)</f>
        <v>2900036470</v>
      </c>
      <c r="L37" s="543">
        <f t="shared" si="2"/>
        <v>3076813470</v>
      </c>
      <c r="M37" s="23"/>
    </row>
    <row r="38" spans="1:13" ht="18.75" customHeight="1">
      <c r="A38" s="807"/>
      <c r="B38" s="795" t="s">
        <v>1078</v>
      </c>
      <c r="C38" s="796"/>
      <c r="D38" s="796"/>
      <c r="E38" s="795">
        <v>1</v>
      </c>
      <c r="F38" s="540">
        <v>1</v>
      </c>
      <c r="G38" s="341">
        <v>26</v>
      </c>
      <c r="H38" s="543">
        <v>607000</v>
      </c>
      <c r="I38" s="543">
        <f>G38*H38</f>
        <v>15782000</v>
      </c>
      <c r="J38" s="543">
        <v>2750000</v>
      </c>
      <c r="K38" s="543">
        <f t="shared" si="1"/>
        <v>71500000</v>
      </c>
      <c r="L38" s="543">
        <f>I38+K38</f>
        <v>87282000</v>
      </c>
      <c r="M38" s="23"/>
    </row>
    <row r="39" spans="1:13" ht="18.75" customHeight="1">
      <c r="A39" s="807"/>
      <c r="B39" s="795"/>
      <c r="C39" s="797"/>
      <c r="D39" s="797"/>
      <c r="E39" s="795"/>
      <c r="F39" s="540">
        <v>2</v>
      </c>
      <c r="G39" s="341">
        <v>29</v>
      </c>
      <c r="H39" s="543"/>
      <c r="I39" s="543">
        <f t="shared" si="0"/>
        <v>0</v>
      </c>
      <c r="J39" s="543">
        <v>2750000</v>
      </c>
      <c r="K39" s="543">
        <f t="shared" si="1"/>
        <v>79750000</v>
      </c>
      <c r="L39" s="543">
        <f t="shared" si="2"/>
        <v>79750000</v>
      </c>
      <c r="M39" s="23"/>
    </row>
    <row r="40" spans="1:13" ht="18.75" customHeight="1">
      <c r="A40" s="807"/>
      <c r="B40" s="795"/>
      <c r="C40" s="797"/>
      <c r="D40" s="797"/>
      <c r="E40" s="795"/>
      <c r="F40" s="795" t="s">
        <v>222</v>
      </c>
      <c r="G40" s="795"/>
      <c r="H40" s="543"/>
      <c r="I40" s="543">
        <f t="shared" si="0"/>
        <v>0</v>
      </c>
      <c r="J40" s="543"/>
      <c r="K40" s="543">
        <f t="shared" si="1"/>
        <v>0</v>
      </c>
      <c r="L40" s="543">
        <f t="shared" si="2"/>
        <v>0</v>
      </c>
      <c r="M40" s="23"/>
    </row>
    <row r="41" spans="1:13" ht="18.75" customHeight="1">
      <c r="A41" s="807"/>
      <c r="B41" s="795"/>
      <c r="C41" s="797"/>
      <c r="D41" s="797"/>
      <c r="E41" s="795">
        <v>2</v>
      </c>
      <c r="F41" s="540">
        <v>1</v>
      </c>
      <c r="G41" s="341">
        <v>23</v>
      </c>
      <c r="H41" s="543"/>
      <c r="I41" s="543">
        <f t="shared" si="0"/>
        <v>0</v>
      </c>
      <c r="J41" s="543">
        <v>2750000</v>
      </c>
      <c r="K41" s="543">
        <f t="shared" si="1"/>
        <v>63250000</v>
      </c>
      <c r="L41" s="543">
        <f t="shared" si="2"/>
        <v>63250000</v>
      </c>
      <c r="M41" s="23"/>
    </row>
    <row r="42" spans="1:13" ht="18.75" customHeight="1">
      <c r="A42" s="807"/>
      <c r="B42" s="795"/>
      <c r="C42" s="797"/>
      <c r="D42" s="797"/>
      <c r="E42" s="795"/>
      <c r="F42" s="540">
        <v>2</v>
      </c>
      <c r="G42" s="341">
        <v>30</v>
      </c>
      <c r="H42" s="543"/>
      <c r="I42" s="543">
        <f t="shared" si="0"/>
        <v>0</v>
      </c>
      <c r="J42" s="543">
        <v>2750000</v>
      </c>
      <c r="K42" s="543">
        <f t="shared" si="1"/>
        <v>82500000</v>
      </c>
      <c r="L42" s="543">
        <f t="shared" si="2"/>
        <v>82500000</v>
      </c>
      <c r="M42" s="23"/>
    </row>
    <row r="43" spans="1:13" ht="18.75" customHeight="1">
      <c r="A43" s="807"/>
      <c r="B43" s="795"/>
      <c r="C43" s="797"/>
      <c r="D43" s="797"/>
      <c r="E43" s="795"/>
      <c r="F43" s="795" t="s">
        <v>222</v>
      </c>
      <c r="G43" s="795"/>
      <c r="H43" s="543"/>
      <c r="I43" s="543">
        <f t="shared" si="0"/>
        <v>0</v>
      </c>
      <c r="J43" s="543"/>
      <c r="K43" s="543">
        <f t="shared" si="1"/>
        <v>0</v>
      </c>
      <c r="L43" s="543">
        <f t="shared" si="2"/>
        <v>0</v>
      </c>
      <c r="M43" s="23"/>
    </row>
    <row r="44" spans="1:13" ht="18.75" customHeight="1">
      <c r="A44" s="808"/>
      <c r="B44" s="796"/>
      <c r="C44" s="797"/>
      <c r="D44" s="797"/>
      <c r="E44" s="796" t="s">
        <v>638</v>
      </c>
      <c r="F44" s="796"/>
      <c r="G44" s="341"/>
      <c r="H44" s="543"/>
      <c r="I44" s="543">
        <f>SUM(I38:I43)</f>
        <v>15782000</v>
      </c>
      <c r="J44" s="543"/>
      <c r="K44" s="543">
        <f>SUM(K38:K43)</f>
        <v>297000000</v>
      </c>
      <c r="L44" s="543">
        <f>I44+K44</f>
        <v>312782000</v>
      </c>
      <c r="M44" s="23"/>
    </row>
    <row r="45" spans="1:13" ht="18.75" customHeight="1">
      <c r="A45" s="544"/>
      <c r="B45" s="801" t="s">
        <v>1082</v>
      </c>
      <c r="C45" s="802"/>
      <c r="D45" s="802"/>
      <c r="E45" s="802"/>
      <c r="F45" s="803"/>
      <c r="G45" s="341"/>
      <c r="H45" s="543"/>
      <c r="I45" s="543"/>
      <c r="J45" s="543"/>
      <c r="K45" s="543">
        <v>211397400</v>
      </c>
      <c r="L45" s="543">
        <f>I45+K45</f>
        <v>211397400</v>
      </c>
      <c r="M45" s="23"/>
    </row>
    <row r="46" spans="1:13" ht="18.75" customHeight="1">
      <c r="A46" s="798" t="s">
        <v>1076</v>
      </c>
      <c r="B46" s="799"/>
      <c r="C46" s="799"/>
      <c r="D46" s="799"/>
      <c r="E46" s="799"/>
      <c r="F46" s="800"/>
      <c r="G46" s="342"/>
      <c r="H46" s="138"/>
      <c r="I46" s="138">
        <f>SUM(I17+I26+I37+I44-I45)</f>
        <v>275849000</v>
      </c>
      <c r="J46" s="138"/>
      <c r="K46" s="138">
        <f>SUM(K17+K26+K37+K44-K45)</f>
        <v>4720272070</v>
      </c>
      <c r="L46" s="138">
        <f>I46+K46</f>
        <v>4996121070</v>
      </c>
      <c r="M46" s="27"/>
    </row>
    <row r="47" spans="1:13" ht="19.5" customHeight="1">
      <c r="A47" s="794"/>
      <c r="B47" s="794"/>
      <c r="C47" s="794"/>
      <c r="D47" s="794"/>
      <c r="E47" s="794"/>
      <c r="F47" s="794"/>
      <c r="G47" s="794"/>
      <c r="H47" s="794"/>
      <c r="I47" s="794"/>
      <c r="J47" s="794"/>
      <c r="K47" s="794"/>
      <c r="L47" s="794"/>
      <c r="M47" s="794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</sheetData>
  <mergeCells count="44">
    <mergeCell ref="A1:M1"/>
    <mergeCell ref="A2:M2"/>
    <mergeCell ref="E18:E21"/>
    <mergeCell ref="E22:E25"/>
    <mergeCell ref="F21:G21"/>
    <mergeCell ref="F16:G16"/>
    <mergeCell ref="E17:F17"/>
    <mergeCell ref="C18:C26"/>
    <mergeCell ref="D18:D26"/>
    <mergeCell ref="E26:F26"/>
    <mergeCell ref="F10:G10"/>
    <mergeCell ref="F25:G25"/>
    <mergeCell ref="A3:A4"/>
    <mergeCell ref="E5:E10"/>
    <mergeCell ref="E11:E16"/>
    <mergeCell ref="D5:D17"/>
    <mergeCell ref="C5:C17"/>
    <mergeCell ref="B5:B17"/>
    <mergeCell ref="G3:G4"/>
    <mergeCell ref="B3:B4"/>
    <mergeCell ref="C3:C4"/>
    <mergeCell ref="D3:D4"/>
    <mergeCell ref="E3:E4"/>
    <mergeCell ref="F3:F4"/>
    <mergeCell ref="M3:M4"/>
    <mergeCell ref="L3:L4"/>
    <mergeCell ref="J3:K3"/>
    <mergeCell ref="H3:I3"/>
    <mergeCell ref="E38:E40"/>
    <mergeCell ref="E27:E30"/>
    <mergeCell ref="E32:E35"/>
    <mergeCell ref="A5:A44"/>
    <mergeCell ref="B18:B26"/>
    <mergeCell ref="B27:B37"/>
    <mergeCell ref="A47:M47"/>
    <mergeCell ref="F40:G40"/>
    <mergeCell ref="E41:E43"/>
    <mergeCell ref="F43:G43"/>
    <mergeCell ref="E44:F44"/>
    <mergeCell ref="B38:B44"/>
    <mergeCell ref="C38:C44"/>
    <mergeCell ref="D38:D44"/>
    <mergeCell ref="A46:F46"/>
    <mergeCell ref="B45:F45"/>
  </mergeCells>
  <printOptions horizontalCentered="1"/>
  <pageMargins left="0.1968503937007874" right="0.1968503937007874" top="0.5905511811023623" bottom="0.5905511811023623" header="0.31496062992125984" footer="0.1968503937007874"/>
  <pageSetup firstPageNumber="56" useFirstPageNumber="1" horizontalDpi="600" verticalDpi="600" orientation="landscape" paperSize="9" r:id="rId1"/>
  <headerFooter alignWithMargins="0">
    <oddHeader>&amp;L&amp;"굴림체,보통"［별지 제1의4호 서식］</oddHeader>
    <oddFooter>&amp;C2009교비결산서&amp;R&amp;P페이지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B33"/>
  <sheetViews>
    <sheetView zoomScaleSheetLayoutView="100" workbookViewId="0" topLeftCell="A1">
      <selection activeCell="B29" sqref="B29"/>
    </sheetView>
  </sheetViews>
  <sheetFormatPr defaultColWidth="8.88671875" defaultRowHeight="15" customHeight="1"/>
  <cols>
    <col min="1" max="1" width="100.6640625" style="29" customWidth="1"/>
    <col min="2" max="2" width="4.3359375" style="29" customWidth="1"/>
    <col min="3" max="16384" width="8.88671875" style="29" customWidth="1"/>
  </cols>
  <sheetData>
    <row r="1" spans="1:2" ht="41.25" customHeight="1">
      <c r="A1" s="616" t="s">
        <v>378</v>
      </c>
      <c r="B1" s="616"/>
    </row>
    <row r="2" ht="21" customHeight="1"/>
    <row r="3" spans="1:2" ht="21" customHeight="1">
      <c r="A3" s="29" t="s">
        <v>564</v>
      </c>
      <c r="B3" s="31">
        <v>1</v>
      </c>
    </row>
    <row r="4" spans="1:2" ht="21" customHeight="1">
      <c r="A4" s="29" t="s">
        <v>565</v>
      </c>
      <c r="B4" s="31">
        <v>2</v>
      </c>
    </row>
    <row r="5" spans="1:2" ht="21" customHeight="1">
      <c r="A5" s="29" t="s">
        <v>566</v>
      </c>
      <c r="B5" s="31">
        <v>8</v>
      </c>
    </row>
    <row r="6" spans="1:2" ht="21" customHeight="1">
      <c r="A6" s="29" t="s">
        <v>567</v>
      </c>
      <c r="B6" s="31">
        <v>17</v>
      </c>
    </row>
    <row r="7" spans="1:2" ht="21" customHeight="1">
      <c r="A7" s="29" t="s">
        <v>585</v>
      </c>
      <c r="B7" s="31">
        <v>23</v>
      </c>
    </row>
    <row r="8" spans="1:2" ht="21" customHeight="1">
      <c r="A8" s="29" t="s">
        <v>586</v>
      </c>
      <c r="B8" s="31">
        <v>27</v>
      </c>
    </row>
    <row r="9" spans="1:2" ht="21" customHeight="1">
      <c r="A9" s="29" t="s">
        <v>323</v>
      </c>
      <c r="B9" s="31"/>
    </row>
    <row r="10" spans="1:2" ht="21" customHeight="1">
      <c r="A10" s="29" t="s">
        <v>568</v>
      </c>
      <c r="B10" s="31">
        <v>33</v>
      </c>
    </row>
    <row r="11" spans="1:2" ht="21" customHeight="1">
      <c r="A11" s="29" t="s">
        <v>1166</v>
      </c>
      <c r="B11" s="31">
        <v>34</v>
      </c>
    </row>
    <row r="12" spans="1:2" ht="21" customHeight="1">
      <c r="A12" s="29" t="s">
        <v>569</v>
      </c>
      <c r="B12" s="31">
        <v>37</v>
      </c>
    </row>
    <row r="13" spans="1:2" ht="21" customHeight="1">
      <c r="A13" s="29" t="s">
        <v>1048</v>
      </c>
      <c r="B13" s="31">
        <v>38</v>
      </c>
    </row>
    <row r="14" spans="1:2" ht="21" customHeight="1">
      <c r="A14" s="29" t="s">
        <v>584</v>
      </c>
      <c r="B14" s="31">
        <v>39</v>
      </c>
    </row>
    <row r="15" spans="1:2" ht="21" customHeight="1">
      <c r="A15" s="29" t="s">
        <v>570</v>
      </c>
      <c r="B15" s="31">
        <v>40</v>
      </c>
    </row>
    <row r="16" spans="1:2" ht="21" customHeight="1">
      <c r="A16" s="29" t="s">
        <v>571</v>
      </c>
      <c r="B16" s="31">
        <v>41</v>
      </c>
    </row>
    <row r="17" spans="1:2" ht="21" customHeight="1">
      <c r="A17" s="29" t="s">
        <v>572</v>
      </c>
      <c r="B17" s="31">
        <v>42</v>
      </c>
    </row>
    <row r="18" spans="1:2" ht="21" customHeight="1">
      <c r="A18" s="29" t="s">
        <v>573</v>
      </c>
      <c r="B18" s="31">
        <v>43</v>
      </c>
    </row>
    <row r="19" spans="1:2" ht="21" customHeight="1">
      <c r="A19" s="29" t="s">
        <v>574</v>
      </c>
      <c r="B19" s="31">
        <v>44</v>
      </c>
    </row>
    <row r="20" spans="1:2" ht="21" customHeight="1">
      <c r="A20" s="29" t="s">
        <v>575</v>
      </c>
      <c r="B20" s="31">
        <v>45</v>
      </c>
    </row>
    <row r="21" spans="1:2" ht="21" customHeight="1">
      <c r="A21" s="29" t="s">
        <v>576</v>
      </c>
      <c r="B21" s="31">
        <v>46</v>
      </c>
    </row>
    <row r="22" spans="1:2" ht="21" customHeight="1">
      <c r="A22" s="29" t="s">
        <v>578</v>
      </c>
      <c r="B22" s="31">
        <v>47</v>
      </c>
    </row>
    <row r="23" spans="1:2" ht="21" customHeight="1">
      <c r="A23" s="29" t="s">
        <v>579</v>
      </c>
      <c r="B23" s="31">
        <v>48</v>
      </c>
    </row>
    <row r="24" spans="1:2" ht="21" customHeight="1">
      <c r="A24" s="29" t="s">
        <v>580</v>
      </c>
      <c r="B24" s="31">
        <v>49</v>
      </c>
    </row>
    <row r="25" spans="1:2" ht="21" customHeight="1">
      <c r="A25" s="29" t="s">
        <v>581</v>
      </c>
      <c r="B25" s="31">
        <v>50</v>
      </c>
    </row>
    <row r="26" spans="1:2" ht="21" customHeight="1">
      <c r="A26" s="29" t="s">
        <v>582</v>
      </c>
      <c r="B26" s="31">
        <v>51</v>
      </c>
    </row>
    <row r="27" spans="1:2" ht="21" customHeight="1">
      <c r="A27" s="29" t="s">
        <v>583</v>
      </c>
      <c r="B27" s="31">
        <v>52</v>
      </c>
    </row>
    <row r="28" spans="1:2" ht="24" customHeight="1">
      <c r="A28" s="29" t="s">
        <v>1</v>
      </c>
      <c r="B28" s="31">
        <v>53</v>
      </c>
    </row>
    <row r="29" spans="1:2" ht="21" customHeight="1">
      <c r="A29" s="29" t="s">
        <v>1066</v>
      </c>
      <c r="B29" s="31">
        <v>54</v>
      </c>
    </row>
    <row r="30" spans="1:2" ht="21" customHeight="1">
      <c r="A30" s="29" t="s">
        <v>1148</v>
      </c>
      <c r="B30" s="31">
        <v>56</v>
      </c>
    </row>
    <row r="31" spans="1:2" ht="21" customHeight="1">
      <c r="A31" s="29" t="s">
        <v>0</v>
      </c>
      <c r="B31" s="31">
        <v>58</v>
      </c>
    </row>
    <row r="32" spans="1:2" ht="21" customHeight="1">
      <c r="A32" s="29" t="s">
        <v>587</v>
      </c>
      <c r="B32" s="31">
        <v>59</v>
      </c>
    </row>
    <row r="33" ht="15" customHeight="1">
      <c r="B33" s="31"/>
    </row>
  </sheetData>
  <mergeCells count="1">
    <mergeCell ref="A1:B1"/>
  </mergeCells>
  <printOptions horizontalCentered="1"/>
  <pageMargins left="0.984251968503937" right="0.8661417322834646" top="0.7480314960629921" bottom="0.52" header="0.5118110236220472" footer="0.5118110236220472"/>
  <pageSetup horizontalDpi="600" verticalDpi="600" orientation="landscape" paperSize="9" r:id="rId1"/>
  <headerFooter alignWithMargins="0">
    <oddFooter>&amp;C&amp;F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4"/>
  <dimension ref="A1:E16"/>
  <sheetViews>
    <sheetView workbookViewId="0" topLeftCell="A1">
      <selection activeCell="A2" sqref="A2:E2"/>
    </sheetView>
  </sheetViews>
  <sheetFormatPr defaultColWidth="8.88671875" defaultRowHeight="30" customHeight="1"/>
  <cols>
    <col min="1" max="1" width="17.99609375" style="29" customWidth="1"/>
    <col min="2" max="2" width="17.5546875" style="29" customWidth="1"/>
    <col min="3" max="3" width="34.77734375" style="29" customWidth="1"/>
    <col min="4" max="4" width="20.5546875" style="29" customWidth="1"/>
    <col min="5" max="5" width="20.99609375" style="29" customWidth="1"/>
    <col min="6" max="16384" width="8.88671875" style="29" customWidth="1"/>
  </cols>
  <sheetData>
    <row r="1" spans="1:5" ht="30" customHeight="1">
      <c r="A1" s="689" t="s">
        <v>101</v>
      </c>
      <c r="B1" s="689"/>
      <c r="C1" s="689"/>
      <c r="D1" s="689"/>
      <c r="E1" s="689"/>
    </row>
    <row r="2" spans="1:5" ht="15" customHeight="1">
      <c r="A2" s="690">
        <f>기본금명세서!A2:K2</f>
        <v>40237</v>
      </c>
      <c r="B2" s="690"/>
      <c r="C2" s="690"/>
      <c r="D2" s="690"/>
      <c r="E2" s="690"/>
    </row>
    <row r="3" spans="1:5" ht="15" customHeight="1">
      <c r="A3" s="691" t="str">
        <f>기본금명세서!H3</f>
        <v>(단위 : 원)</v>
      </c>
      <c r="B3" s="691"/>
      <c r="C3" s="691"/>
      <c r="D3" s="691"/>
      <c r="E3" s="691"/>
    </row>
    <row r="4" spans="1:5" ht="30" customHeight="1">
      <c r="A4" s="46" t="s">
        <v>627</v>
      </c>
      <c r="B4" s="231" t="s">
        <v>103</v>
      </c>
      <c r="C4" s="231" t="s">
        <v>104</v>
      </c>
      <c r="D4" s="231" t="s">
        <v>105</v>
      </c>
      <c r="E4" s="32" t="s">
        <v>650</v>
      </c>
    </row>
    <row r="5" spans="1:5" ht="30" customHeight="1">
      <c r="A5" s="130"/>
      <c r="B5" s="131"/>
      <c r="C5" s="131"/>
      <c r="D5" s="131"/>
      <c r="E5" s="132"/>
    </row>
    <row r="6" spans="1:5" ht="30" customHeight="1">
      <c r="A6" s="130"/>
      <c r="B6" s="131"/>
      <c r="C6" s="131"/>
      <c r="D6" s="131"/>
      <c r="E6" s="132"/>
    </row>
    <row r="7" spans="1:5" ht="30" customHeight="1">
      <c r="A7" s="130"/>
      <c r="B7" s="131"/>
      <c r="C7" s="131"/>
      <c r="D7" s="131"/>
      <c r="E7" s="132"/>
    </row>
    <row r="8" spans="1:5" ht="30" customHeight="1">
      <c r="A8" s="130"/>
      <c r="B8" s="131"/>
      <c r="C8" s="131"/>
      <c r="D8" s="131"/>
      <c r="E8" s="132"/>
    </row>
    <row r="9" spans="1:5" ht="30" customHeight="1">
      <c r="A9" s="130"/>
      <c r="B9" s="131"/>
      <c r="C9" s="131"/>
      <c r="D9" s="131"/>
      <c r="E9" s="132"/>
    </row>
    <row r="10" spans="1:5" ht="30" customHeight="1">
      <c r="A10" s="130"/>
      <c r="B10" s="131"/>
      <c r="C10" s="131" t="s">
        <v>1047</v>
      </c>
      <c r="D10" s="131"/>
      <c r="E10" s="132"/>
    </row>
    <row r="11" spans="1:5" ht="30" customHeight="1">
      <c r="A11" s="130"/>
      <c r="B11" s="131"/>
      <c r="C11" s="131"/>
      <c r="D11" s="131"/>
      <c r="E11" s="132"/>
    </row>
    <row r="12" spans="1:5" ht="30" customHeight="1">
      <c r="A12" s="109"/>
      <c r="B12" s="213"/>
      <c r="C12" s="213"/>
      <c r="D12" s="474"/>
      <c r="E12" s="214"/>
    </row>
    <row r="13" spans="1:5" ht="30" customHeight="1">
      <c r="A13" s="109"/>
      <c r="B13" s="213"/>
      <c r="C13" s="213"/>
      <c r="D13" s="213"/>
      <c r="E13" s="214"/>
    </row>
    <row r="14" spans="1:5" ht="30" customHeight="1">
      <c r="A14" s="109"/>
      <c r="B14" s="213"/>
      <c r="C14" s="213"/>
      <c r="D14" s="213"/>
      <c r="E14" s="214"/>
    </row>
    <row r="15" spans="1:5" ht="30" customHeight="1">
      <c r="A15" s="215"/>
      <c r="B15" s="216"/>
      <c r="C15" s="216"/>
      <c r="D15" s="216"/>
      <c r="E15" s="217"/>
    </row>
    <row r="16" spans="1:5" ht="30" customHeight="1">
      <c r="A16" s="681" t="s">
        <v>102</v>
      </c>
      <c r="B16" s="685"/>
      <c r="C16" s="686"/>
      <c r="D16" s="230">
        <f>SUM(D12:D15)</f>
        <v>0</v>
      </c>
      <c r="E16" s="217"/>
    </row>
  </sheetData>
  <mergeCells count="4">
    <mergeCell ref="A1:E1"/>
    <mergeCell ref="A2:E2"/>
    <mergeCell ref="A3:E3"/>
    <mergeCell ref="A16:C16"/>
  </mergeCells>
  <printOptions horizontalCentered="1"/>
  <pageMargins left="0.7480314960629921" right="0.5511811023622047" top="0.984251968503937" bottom="0.5118110236220472" header="0.5118110236220472" footer="0.5118110236220472"/>
  <pageSetup firstPageNumber="58" useFirstPageNumber="1" horizontalDpi="600" verticalDpi="600" orientation="landscape" paperSize="9" r:id="rId1"/>
  <headerFooter alignWithMargins="0">
    <oddHeader>&amp;L&amp;"굴림체,보통"〔별지 제5의1호 서식〕</oddHeader>
    <oddFooter>&amp;C2009교비결산서&amp;R&amp;P페이지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7"/>
  <dimension ref="A5:L5"/>
  <sheetViews>
    <sheetView zoomScaleSheetLayoutView="50" workbookViewId="0" topLeftCell="A1">
      <selection activeCell="D15" sqref="D15"/>
    </sheetView>
  </sheetViews>
  <sheetFormatPr defaultColWidth="8.88671875" defaultRowHeight="43.5" customHeight="1"/>
  <cols>
    <col min="1" max="16384" width="8.88671875" style="1" customWidth="1"/>
  </cols>
  <sheetData>
    <row r="5" spans="1:12" ht="43.5" customHeight="1">
      <c r="A5" s="617" t="s">
        <v>719</v>
      </c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617"/>
    </row>
  </sheetData>
  <mergeCells count="1">
    <mergeCell ref="A5:L5"/>
  </mergeCells>
  <printOptions/>
  <pageMargins left="1.27" right="0.75" top="1" bottom="1" header="0.5" footer="0.5"/>
  <pageSetup firstPageNumber="131" useFirstPageNumber="1" horizontalDpi="600" verticalDpi="600" orientation="landscape" paperSize="9" r:id="rId2"/>
  <legacy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21"/>
  <dimension ref="A1:G199"/>
  <sheetViews>
    <sheetView zoomScale="90" zoomScaleNormal="90" workbookViewId="0" topLeftCell="A1">
      <pane ySplit="5" topLeftCell="BM6" activePane="bottomLeft" state="frozen"/>
      <selection pane="topLeft" activeCell="D15" sqref="D15"/>
      <selection pane="bottomLeft" activeCell="D208" sqref="D208"/>
    </sheetView>
  </sheetViews>
  <sheetFormatPr defaultColWidth="8.88671875" defaultRowHeight="13.5"/>
  <cols>
    <col min="1" max="1" width="19.88671875" style="4" customWidth="1"/>
    <col min="2" max="2" width="21.10546875" style="4" customWidth="1"/>
    <col min="3" max="3" width="5.4453125" style="4" customWidth="1"/>
    <col min="4" max="4" width="23.21484375" style="4" customWidth="1"/>
    <col min="5" max="5" width="21.4453125" style="4" customWidth="1"/>
    <col min="6" max="6" width="21.88671875" style="4" customWidth="1"/>
    <col min="8" max="16384" width="8.88671875" style="4" customWidth="1"/>
  </cols>
  <sheetData>
    <row r="1" spans="1:7" ht="31.5" customHeight="1">
      <c r="A1" s="635" t="s">
        <v>735</v>
      </c>
      <c r="B1" s="635"/>
      <c r="C1" s="635"/>
      <c r="D1" s="635"/>
      <c r="E1" s="635"/>
      <c r="F1" s="635"/>
      <c r="G1" s="4"/>
    </row>
    <row r="2" spans="1:7" ht="13.5">
      <c r="A2" s="636" t="str">
        <f>총괄표!A2</f>
        <v>(2009년 3월 1일부터 2010년 2월 28일까지)</v>
      </c>
      <c r="B2" s="636"/>
      <c r="C2" s="636"/>
      <c r="D2" s="636"/>
      <c r="E2" s="636"/>
      <c r="F2" s="636"/>
      <c r="G2" s="4"/>
    </row>
    <row r="3" spans="1:6" s="35" customFormat="1" ht="14.25">
      <c r="A3" s="35" t="s">
        <v>982</v>
      </c>
      <c r="F3" s="50" t="s">
        <v>373</v>
      </c>
    </row>
    <row r="4" spans="1:6" s="13" customFormat="1" ht="18" customHeight="1">
      <c r="A4" s="824" t="s">
        <v>435</v>
      </c>
      <c r="B4" s="825"/>
      <c r="C4" s="824" t="s">
        <v>178</v>
      </c>
      <c r="D4" s="825"/>
      <c r="E4" s="824" t="s">
        <v>436</v>
      </c>
      <c r="F4" s="825"/>
    </row>
    <row r="5" spans="1:6" s="13" customFormat="1" ht="18" customHeight="1">
      <c r="A5" s="242" t="s">
        <v>438</v>
      </c>
      <c r="B5" s="242" t="s">
        <v>437</v>
      </c>
      <c r="C5" s="242" t="s">
        <v>156</v>
      </c>
      <c r="D5" s="242" t="s">
        <v>439</v>
      </c>
      <c r="E5" s="242" t="s">
        <v>437</v>
      </c>
      <c r="F5" s="242" t="s">
        <v>438</v>
      </c>
    </row>
    <row r="6" spans="1:6" s="55" customFormat="1" ht="18" customHeight="1">
      <c r="A6" s="51">
        <f aca="true" t="shared" si="0" ref="A6:A40">B6-E6</f>
        <v>31523199869</v>
      </c>
      <c r="B6" s="51">
        <f>B7+B17+B30</f>
        <v>52727825297</v>
      </c>
      <c r="C6" s="52"/>
      <c r="D6" s="53" t="s">
        <v>158</v>
      </c>
      <c r="E6" s="51">
        <f>E7+E17+E30</f>
        <v>21204625428</v>
      </c>
      <c r="F6" s="54"/>
    </row>
    <row r="7" spans="1:6" s="59" customFormat="1" ht="18" customHeight="1">
      <c r="A7" s="56">
        <f t="shared" si="0"/>
        <v>3951406192</v>
      </c>
      <c r="B7" s="56">
        <f>SUM(B8:B16)</f>
        <v>22576656593</v>
      </c>
      <c r="C7" s="52">
        <v>1100</v>
      </c>
      <c r="D7" s="57" t="s">
        <v>163</v>
      </c>
      <c r="E7" s="56">
        <f>SUM(E8:E16)</f>
        <v>18625250401</v>
      </c>
      <c r="F7" s="58"/>
    </row>
    <row r="8" spans="1:7" ht="18" customHeight="1">
      <c r="A8" s="60">
        <f t="shared" si="0"/>
        <v>0</v>
      </c>
      <c r="B8" s="60"/>
      <c r="C8" s="11">
        <v>1111</v>
      </c>
      <c r="D8" s="61" t="s">
        <v>440</v>
      </c>
      <c r="E8" s="60"/>
      <c r="F8" s="60"/>
      <c r="G8" s="4"/>
    </row>
    <row r="9" spans="1:7" ht="18" customHeight="1">
      <c r="A9" s="60">
        <f t="shared" si="0"/>
        <v>3917896464</v>
      </c>
      <c r="B9" s="60">
        <v>22515051891</v>
      </c>
      <c r="C9" s="11">
        <v>1112</v>
      </c>
      <c r="D9" s="61" t="s">
        <v>441</v>
      </c>
      <c r="E9" s="60">
        <v>18597155427</v>
      </c>
      <c r="F9" s="60"/>
      <c r="G9" s="4"/>
    </row>
    <row r="10" spans="1:7" ht="18" customHeight="1">
      <c r="A10" s="60">
        <f t="shared" si="0"/>
        <v>0</v>
      </c>
      <c r="B10" s="60">
        <v>0</v>
      </c>
      <c r="C10" s="11">
        <v>1121</v>
      </c>
      <c r="D10" s="61" t="s">
        <v>879</v>
      </c>
      <c r="E10" s="60">
        <v>0</v>
      </c>
      <c r="F10" s="60"/>
      <c r="G10" s="4"/>
    </row>
    <row r="11" spans="1:7" ht="18" customHeight="1">
      <c r="A11" s="60">
        <f t="shared" si="0"/>
        <v>0</v>
      </c>
      <c r="B11" s="60">
        <v>25940000</v>
      </c>
      <c r="C11" s="11">
        <v>1122</v>
      </c>
      <c r="D11" s="61" t="s">
        <v>285</v>
      </c>
      <c r="E11" s="60">
        <v>25940000</v>
      </c>
      <c r="F11" s="60"/>
      <c r="G11" s="4"/>
    </row>
    <row r="12" spans="1:7" ht="18" customHeight="1">
      <c r="A12" s="60">
        <f t="shared" si="0"/>
        <v>0</v>
      </c>
      <c r="B12" s="60"/>
      <c r="C12" s="11">
        <v>1123</v>
      </c>
      <c r="D12" s="61" t="s">
        <v>417</v>
      </c>
      <c r="E12" s="60"/>
      <c r="F12" s="60"/>
      <c r="G12" s="4"/>
    </row>
    <row r="13" spans="1:7" ht="18" customHeight="1">
      <c r="A13" s="60">
        <f t="shared" si="0"/>
        <v>0</v>
      </c>
      <c r="B13" s="60"/>
      <c r="C13" s="11">
        <v>1124</v>
      </c>
      <c r="D13" s="61" t="s">
        <v>418</v>
      </c>
      <c r="E13" s="60"/>
      <c r="F13" s="60"/>
      <c r="G13" s="4"/>
    </row>
    <row r="14" spans="1:7" ht="18" customHeight="1">
      <c r="A14" s="60">
        <f t="shared" si="0"/>
        <v>32803598</v>
      </c>
      <c r="B14" s="60">
        <v>34958572</v>
      </c>
      <c r="C14" s="11">
        <v>1125</v>
      </c>
      <c r="D14" s="61" t="s">
        <v>419</v>
      </c>
      <c r="E14" s="60">
        <v>2154974</v>
      </c>
      <c r="F14" s="60"/>
      <c r="G14" s="4"/>
    </row>
    <row r="15" spans="1:7" ht="18" customHeight="1">
      <c r="A15" s="60">
        <f t="shared" si="0"/>
        <v>0</v>
      </c>
      <c r="B15" s="60">
        <v>0</v>
      </c>
      <c r="C15" s="11">
        <v>1126</v>
      </c>
      <c r="D15" s="61" t="s">
        <v>880</v>
      </c>
      <c r="E15" s="60">
        <v>0</v>
      </c>
      <c r="F15" s="60"/>
      <c r="G15" s="4"/>
    </row>
    <row r="16" spans="1:7" ht="18" customHeight="1">
      <c r="A16" s="60">
        <f t="shared" si="0"/>
        <v>706130</v>
      </c>
      <c r="B16" s="60">
        <v>706130</v>
      </c>
      <c r="C16" s="11">
        <v>1129</v>
      </c>
      <c r="D16" s="61" t="s">
        <v>881</v>
      </c>
      <c r="E16" s="60"/>
      <c r="F16" s="60"/>
      <c r="G16" s="4"/>
    </row>
    <row r="17" spans="1:6" s="59" customFormat="1" ht="18" customHeight="1">
      <c r="A17" s="56">
        <f t="shared" si="0"/>
        <v>2997270</v>
      </c>
      <c r="B17" s="56">
        <f>SUM(B18:B29)</f>
        <v>2997270</v>
      </c>
      <c r="C17" s="52">
        <v>1200</v>
      </c>
      <c r="D17" s="53" t="s">
        <v>164</v>
      </c>
      <c r="E17" s="56">
        <f>SUM(E18:E29)</f>
        <v>0</v>
      </c>
      <c r="F17" s="58"/>
    </row>
    <row r="18" spans="1:7" ht="18" customHeight="1">
      <c r="A18" s="60">
        <f t="shared" si="0"/>
        <v>0</v>
      </c>
      <c r="B18" s="60"/>
      <c r="C18" s="11">
        <v>1221</v>
      </c>
      <c r="D18" s="61" t="s">
        <v>420</v>
      </c>
      <c r="E18" s="60"/>
      <c r="F18" s="60"/>
      <c r="G18" s="4"/>
    </row>
    <row r="19" spans="1:7" ht="18" customHeight="1">
      <c r="A19" s="60">
        <f t="shared" si="0"/>
        <v>0</v>
      </c>
      <c r="B19" s="60"/>
      <c r="C19" s="11">
        <v>1223</v>
      </c>
      <c r="D19" s="61" t="s">
        <v>948</v>
      </c>
      <c r="E19" s="60"/>
      <c r="F19" s="60"/>
      <c r="G19" s="4"/>
    </row>
    <row r="20" spans="1:7" ht="18" customHeight="1">
      <c r="A20" s="60">
        <f t="shared" si="0"/>
        <v>0</v>
      </c>
      <c r="B20" s="60"/>
      <c r="C20" s="11">
        <v>1229</v>
      </c>
      <c r="D20" s="61" t="s">
        <v>882</v>
      </c>
      <c r="E20" s="60"/>
      <c r="F20" s="60"/>
      <c r="G20" s="4"/>
    </row>
    <row r="21" spans="1:7" ht="18" customHeight="1">
      <c r="A21" s="60">
        <f t="shared" si="0"/>
        <v>0</v>
      </c>
      <c r="B21" s="60"/>
      <c r="C21" s="11">
        <v>1232</v>
      </c>
      <c r="D21" s="61" t="s">
        <v>421</v>
      </c>
      <c r="E21" s="60"/>
      <c r="F21" s="60"/>
      <c r="G21" s="4"/>
    </row>
    <row r="22" spans="1:7" ht="18" customHeight="1">
      <c r="A22" s="60">
        <f t="shared" si="0"/>
        <v>0</v>
      </c>
      <c r="B22" s="60"/>
      <c r="C22" s="11">
        <v>1233</v>
      </c>
      <c r="D22" s="61" t="s">
        <v>549</v>
      </c>
      <c r="E22" s="60"/>
      <c r="F22" s="60"/>
      <c r="G22" s="4"/>
    </row>
    <row r="23" spans="1:7" ht="18" customHeight="1">
      <c r="A23" s="60">
        <f t="shared" si="0"/>
        <v>0</v>
      </c>
      <c r="B23" s="60"/>
      <c r="C23" s="11">
        <v>1234</v>
      </c>
      <c r="D23" s="61" t="s">
        <v>422</v>
      </c>
      <c r="E23" s="60"/>
      <c r="F23" s="60"/>
      <c r="G23" s="4"/>
    </row>
    <row r="24" spans="1:7" ht="18" customHeight="1">
      <c r="A24" s="67">
        <f t="shared" si="0"/>
        <v>0</v>
      </c>
      <c r="B24" s="67"/>
      <c r="C24" s="8">
        <v>1235</v>
      </c>
      <c r="D24" s="9" t="s">
        <v>423</v>
      </c>
      <c r="E24" s="67"/>
      <c r="F24" s="67"/>
      <c r="G24" s="4"/>
    </row>
    <row r="25" spans="1:7" ht="18" customHeight="1">
      <c r="A25" s="460">
        <f t="shared" si="0"/>
        <v>0</v>
      </c>
      <c r="B25" s="460"/>
      <c r="C25" s="461">
        <v>1239</v>
      </c>
      <c r="D25" s="462" t="s">
        <v>424</v>
      </c>
      <c r="E25" s="460"/>
      <c r="F25" s="460"/>
      <c r="G25" s="4"/>
    </row>
    <row r="26" spans="1:7" ht="18" customHeight="1">
      <c r="A26" s="60">
        <f t="shared" si="0"/>
        <v>2997270</v>
      </c>
      <c r="B26" s="60">
        <v>2997270</v>
      </c>
      <c r="C26" s="11">
        <v>1241</v>
      </c>
      <c r="D26" s="61" t="s">
        <v>425</v>
      </c>
      <c r="E26" s="60">
        <v>0</v>
      </c>
      <c r="F26" s="60"/>
      <c r="G26" s="4"/>
    </row>
    <row r="27" spans="1:7" ht="18" customHeight="1">
      <c r="A27" s="60">
        <f t="shared" si="0"/>
        <v>0</v>
      </c>
      <c r="B27" s="60"/>
      <c r="C27" s="11">
        <v>1242</v>
      </c>
      <c r="D27" s="61" t="s">
        <v>286</v>
      </c>
      <c r="E27" s="60"/>
      <c r="F27" s="60"/>
      <c r="G27" s="4"/>
    </row>
    <row r="28" spans="1:7" ht="18" customHeight="1">
      <c r="A28" s="60">
        <f t="shared" si="0"/>
        <v>0</v>
      </c>
      <c r="B28" s="60"/>
      <c r="C28" s="11">
        <v>1243</v>
      </c>
      <c r="D28" s="61" t="s">
        <v>883</v>
      </c>
      <c r="E28" s="60"/>
      <c r="F28" s="60"/>
      <c r="G28" s="4"/>
    </row>
    <row r="29" spans="1:7" ht="18" customHeight="1">
      <c r="A29" s="60">
        <f t="shared" si="0"/>
        <v>0</v>
      </c>
      <c r="B29" s="60"/>
      <c r="C29" s="11">
        <v>1249</v>
      </c>
      <c r="D29" s="61" t="s">
        <v>426</v>
      </c>
      <c r="E29" s="60"/>
      <c r="F29" s="60"/>
      <c r="G29" s="4"/>
    </row>
    <row r="30" spans="1:6" s="59" customFormat="1" ht="18" customHeight="1">
      <c r="A30" s="56">
        <f t="shared" si="0"/>
        <v>27568796407</v>
      </c>
      <c r="B30" s="56">
        <f>SUM(B31:B40)</f>
        <v>30148171434</v>
      </c>
      <c r="C30" s="52">
        <v>1300</v>
      </c>
      <c r="D30" s="53" t="s">
        <v>165</v>
      </c>
      <c r="E30" s="56">
        <f>SUM(E31:E40)</f>
        <v>2579375027</v>
      </c>
      <c r="F30" s="58"/>
    </row>
    <row r="31" spans="1:7" ht="18" customHeight="1">
      <c r="A31" s="60">
        <f t="shared" si="0"/>
        <v>9629500000</v>
      </c>
      <c r="B31" s="60">
        <v>9715000000</v>
      </c>
      <c r="C31" s="11">
        <v>1311</v>
      </c>
      <c r="D31" s="61" t="s">
        <v>427</v>
      </c>
      <c r="E31" s="60">
        <v>85500000</v>
      </c>
      <c r="F31" s="60"/>
      <c r="G31" s="4"/>
    </row>
    <row r="32" spans="1:7" ht="18" customHeight="1">
      <c r="A32" s="60">
        <f t="shared" si="0"/>
        <v>12943935247</v>
      </c>
      <c r="B32" s="60">
        <v>12943935247</v>
      </c>
      <c r="C32" s="11">
        <v>1312</v>
      </c>
      <c r="D32" s="61" t="s">
        <v>428</v>
      </c>
      <c r="E32" s="60"/>
      <c r="F32" s="60"/>
      <c r="G32" s="4"/>
    </row>
    <row r="33" spans="1:7" ht="18" customHeight="1">
      <c r="A33" s="60">
        <f t="shared" si="0"/>
        <v>3350509981</v>
      </c>
      <c r="B33" s="60">
        <v>3350509981</v>
      </c>
      <c r="C33" s="11">
        <v>1313</v>
      </c>
      <c r="D33" s="61" t="s">
        <v>429</v>
      </c>
      <c r="E33" s="60"/>
      <c r="F33" s="60"/>
      <c r="G33" s="4"/>
    </row>
    <row r="34" spans="1:7" ht="18" customHeight="1">
      <c r="A34" s="60">
        <f t="shared" si="0"/>
        <v>331320580</v>
      </c>
      <c r="B34" s="60">
        <v>331320580</v>
      </c>
      <c r="C34" s="11">
        <v>1314</v>
      </c>
      <c r="D34" s="61" t="s">
        <v>430</v>
      </c>
      <c r="E34" s="60"/>
      <c r="F34" s="60"/>
      <c r="G34" s="4"/>
    </row>
    <row r="35" spans="1:7" ht="18" customHeight="1">
      <c r="A35" s="60">
        <f t="shared" si="0"/>
        <v>1106530135</v>
      </c>
      <c r="B35" s="60">
        <v>1106530135</v>
      </c>
      <c r="C35" s="11">
        <v>1315</v>
      </c>
      <c r="D35" s="61" t="s">
        <v>431</v>
      </c>
      <c r="E35" s="60"/>
      <c r="F35" s="60"/>
      <c r="G35" s="4"/>
    </row>
    <row r="36" spans="1:7" ht="18" customHeight="1">
      <c r="A36" s="60">
        <f t="shared" si="0"/>
        <v>20491000</v>
      </c>
      <c r="B36" s="60">
        <v>20491000</v>
      </c>
      <c r="C36" s="11">
        <v>1316</v>
      </c>
      <c r="D36" s="61" t="s">
        <v>432</v>
      </c>
      <c r="E36" s="60"/>
      <c r="F36" s="60"/>
      <c r="G36" s="4"/>
    </row>
    <row r="37" spans="1:7" ht="18" customHeight="1">
      <c r="A37" s="60">
        <f t="shared" si="0"/>
        <v>186509464</v>
      </c>
      <c r="B37" s="60">
        <v>186509464</v>
      </c>
      <c r="C37" s="11">
        <v>1317</v>
      </c>
      <c r="D37" s="61" t="s">
        <v>433</v>
      </c>
      <c r="E37" s="60"/>
      <c r="F37" s="60"/>
      <c r="G37" s="4"/>
    </row>
    <row r="38" spans="1:7" ht="18" customHeight="1">
      <c r="A38" s="60">
        <f t="shared" si="0"/>
        <v>0</v>
      </c>
      <c r="B38" s="60"/>
      <c r="C38" s="11">
        <v>1318</v>
      </c>
      <c r="D38" s="61" t="s">
        <v>884</v>
      </c>
      <c r="E38" s="60"/>
      <c r="F38" s="60"/>
      <c r="G38" s="4"/>
    </row>
    <row r="39" spans="1:7" ht="18" customHeight="1">
      <c r="A39" s="60">
        <f t="shared" si="0"/>
        <v>0</v>
      </c>
      <c r="B39" s="60">
        <v>2493875027</v>
      </c>
      <c r="C39" s="11">
        <v>1319</v>
      </c>
      <c r="D39" s="61" t="s">
        <v>434</v>
      </c>
      <c r="E39" s="60">
        <v>2493875027</v>
      </c>
      <c r="F39" s="60"/>
      <c r="G39" s="4"/>
    </row>
    <row r="40" spans="1:7" ht="18" customHeight="1">
      <c r="A40" s="60">
        <f t="shared" si="0"/>
        <v>0</v>
      </c>
      <c r="B40" s="60"/>
      <c r="C40" s="11">
        <v>1321</v>
      </c>
      <c r="D40" s="61" t="s">
        <v>885</v>
      </c>
      <c r="E40" s="60"/>
      <c r="F40" s="60"/>
      <c r="G40" s="4"/>
    </row>
    <row r="41" spans="1:6" s="59" customFormat="1" ht="18" customHeight="1">
      <c r="A41" s="58"/>
      <c r="B41" s="62">
        <f>B42+B55</f>
        <v>3116362911</v>
      </c>
      <c r="C41" s="52"/>
      <c r="D41" s="53" t="s">
        <v>159</v>
      </c>
      <c r="E41" s="62">
        <f>E42+E55</f>
        <v>5593133194</v>
      </c>
      <c r="F41" s="62">
        <f aca="true" t="shared" si="1" ref="F41:F63">E41-B41</f>
        <v>2476770283</v>
      </c>
    </row>
    <row r="42" spans="1:6" s="59" customFormat="1" ht="18" customHeight="1">
      <c r="A42" s="58"/>
      <c r="B42" s="56">
        <f>SUM(B43:B54)</f>
        <v>3045886798</v>
      </c>
      <c r="C42" s="52">
        <v>2100</v>
      </c>
      <c r="D42" s="53" t="s">
        <v>166</v>
      </c>
      <c r="E42" s="56">
        <f>SUM(E43:E54)</f>
        <v>5372861934</v>
      </c>
      <c r="F42" s="56">
        <f t="shared" si="1"/>
        <v>2326975136</v>
      </c>
    </row>
    <row r="43" spans="1:7" ht="18" customHeight="1">
      <c r="A43" s="60"/>
      <c r="B43" s="60"/>
      <c r="C43" s="11">
        <v>2111</v>
      </c>
      <c r="D43" s="61" t="s">
        <v>886</v>
      </c>
      <c r="E43" s="60"/>
      <c r="F43" s="60">
        <f>E43-B43</f>
        <v>0</v>
      </c>
      <c r="G43" s="4"/>
    </row>
    <row r="44" spans="1:7" ht="18" customHeight="1">
      <c r="A44" s="60"/>
      <c r="B44" s="60">
        <v>522861018</v>
      </c>
      <c r="C44" s="11">
        <v>2121</v>
      </c>
      <c r="D44" s="61" t="s">
        <v>652</v>
      </c>
      <c r="E44" s="60">
        <v>528227019</v>
      </c>
      <c r="F44" s="60">
        <f t="shared" si="1"/>
        <v>5366001</v>
      </c>
      <c r="G44" s="4"/>
    </row>
    <row r="45" spans="1:7" ht="18" customHeight="1">
      <c r="A45" s="60"/>
      <c r="B45" s="60">
        <v>152018300</v>
      </c>
      <c r="C45" s="11">
        <v>2122</v>
      </c>
      <c r="D45" s="61" t="s">
        <v>442</v>
      </c>
      <c r="E45" s="60">
        <v>152681380</v>
      </c>
      <c r="F45" s="60">
        <f t="shared" si="1"/>
        <v>663080</v>
      </c>
      <c r="G45" s="4"/>
    </row>
    <row r="46" spans="1:7" ht="18" customHeight="1">
      <c r="A46" s="67"/>
      <c r="B46" s="67"/>
      <c r="C46" s="8">
        <v>2123</v>
      </c>
      <c r="D46" s="9" t="s">
        <v>887</v>
      </c>
      <c r="E46" s="67"/>
      <c r="F46" s="67">
        <f t="shared" si="1"/>
        <v>0</v>
      </c>
      <c r="G46" s="4"/>
    </row>
    <row r="47" spans="1:7" ht="18" customHeight="1">
      <c r="A47" s="460"/>
      <c r="B47" s="460">
        <v>1175480</v>
      </c>
      <c r="C47" s="461">
        <v>2129</v>
      </c>
      <c r="D47" s="462" t="s">
        <v>443</v>
      </c>
      <c r="E47" s="460">
        <v>1548535</v>
      </c>
      <c r="F47" s="460">
        <f t="shared" si="1"/>
        <v>373055</v>
      </c>
      <c r="G47" s="4"/>
    </row>
    <row r="48" spans="1:7" ht="18" customHeight="1">
      <c r="A48" s="60"/>
      <c r="B48" s="60">
        <v>2369832000</v>
      </c>
      <c r="C48" s="11">
        <v>2131</v>
      </c>
      <c r="D48" s="61" t="s">
        <v>653</v>
      </c>
      <c r="E48" s="60">
        <v>4690405000</v>
      </c>
      <c r="F48" s="60">
        <f t="shared" si="1"/>
        <v>2320573000</v>
      </c>
      <c r="G48" s="4"/>
    </row>
    <row r="49" spans="1:7" ht="18" customHeight="1">
      <c r="A49" s="60"/>
      <c r="B49" s="60"/>
      <c r="C49" s="11">
        <v>2132</v>
      </c>
      <c r="D49" s="61" t="s">
        <v>888</v>
      </c>
      <c r="E49" s="60"/>
      <c r="F49" s="60">
        <f t="shared" si="1"/>
        <v>0</v>
      </c>
      <c r="G49" s="4"/>
    </row>
    <row r="50" spans="1:7" ht="18" customHeight="1">
      <c r="A50" s="60"/>
      <c r="B50" s="60"/>
      <c r="C50" s="11">
        <v>2139</v>
      </c>
      <c r="D50" s="61" t="s">
        <v>287</v>
      </c>
      <c r="E50" s="60"/>
      <c r="F50" s="60">
        <f t="shared" si="1"/>
        <v>0</v>
      </c>
      <c r="G50" s="4"/>
    </row>
    <row r="51" spans="1:7" ht="18" customHeight="1">
      <c r="A51" s="60"/>
      <c r="B51" s="60"/>
      <c r="C51" s="11">
        <v>2141</v>
      </c>
      <c r="D51" s="61" t="s">
        <v>444</v>
      </c>
      <c r="E51" s="60"/>
      <c r="F51" s="60">
        <f t="shared" si="1"/>
        <v>0</v>
      </c>
      <c r="G51" s="4"/>
    </row>
    <row r="52" spans="1:7" ht="18" customHeight="1">
      <c r="A52" s="60"/>
      <c r="B52" s="60"/>
      <c r="C52" s="11">
        <v>2142</v>
      </c>
      <c r="D52" s="61" t="s">
        <v>445</v>
      </c>
      <c r="E52" s="60"/>
      <c r="F52" s="60">
        <f t="shared" si="1"/>
        <v>0</v>
      </c>
      <c r="G52" s="4"/>
    </row>
    <row r="53" spans="1:7" ht="18" customHeight="1">
      <c r="A53" s="60"/>
      <c r="B53" s="60"/>
      <c r="C53" s="11">
        <v>2143</v>
      </c>
      <c r="D53" s="61" t="s">
        <v>889</v>
      </c>
      <c r="E53" s="60"/>
      <c r="F53" s="60">
        <f t="shared" si="1"/>
        <v>0</v>
      </c>
      <c r="G53" s="4"/>
    </row>
    <row r="54" spans="1:7" ht="18" customHeight="1">
      <c r="A54" s="60"/>
      <c r="B54" s="60"/>
      <c r="C54" s="11">
        <v>2149</v>
      </c>
      <c r="D54" s="61" t="s">
        <v>890</v>
      </c>
      <c r="E54" s="60"/>
      <c r="F54" s="60">
        <f t="shared" si="1"/>
        <v>0</v>
      </c>
      <c r="G54" s="4"/>
    </row>
    <row r="55" spans="1:6" s="59" customFormat="1" ht="18" customHeight="1">
      <c r="A55" s="58"/>
      <c r="B55" s="56">
        <f>SUM(B56:B63)</f>
        <v>70476113</v>
      </c>
      <c r="C55" s="52">
        <v>2200</v>
      </c>
      <c r="D55" s="53" t="s">
        <v>167</v>
      </c>
      <c r="E55" s="56">
        <f>SUM(E56:E63)</f>
        <v>220271260</v>
      </c>
      <c r="F55" s="56">
        <f t="shared" si="1"/>
        <v>149795147</v>
      </c>
    </row>
    <row r="56" spans="1:7" ht="18" customHeight="1">
      <c r="A56" s="60"/>
      <c r="B56" s="60"/>
      <c r="C56" s="11">
        <v>2211</v>
      </c>
      <c r="D56" s="61" t="s">
        <v>743</v>
      </c>
      <c r="E56" s="60"/>
      <c r="F56" s="60">
        <f t="shared" si="1"/>
        <v>0</v>
      </c>
      <c r="G56" s="4"/>
    </row>
    <row r="57" spans="1:7" ht="18" customHeight="1">
      <c r="A57" s="60"/>
      <c r="B57" s="60"/>
      <c r="C57" s="11">
        <v>2212</v>
      </c>
      <c r="D57" s="61" t="s">
        <v>891</v>
      </c>
      <c r="E57" s="60"/>
      <c r="F57" s="60">
        <f t="shared" si="1"/>
        <v>0</v>
      </c>
      <c r="G57" s="4"/>
    </row>
    <row r="58" spans="1:7" ht="18" customHeight="1">
      <c r="A58" s="60"/>
      <c r="B58" s="60"/>
      <c r="C58" s="11">
        <v>2213</v>
      </c>
      <c r="D58" s="61" t="s">
        <v>892</v>
      </c>
      <c r="E58" s="60"/>
      <c r="F58" s="60">
        <f t="shared" si="1"/>
        <v>0</v>
      </c>
      <c r="G58" s="4"/>
    </row>
    <row r="59" spans="1:7" ht="18" customHeight="1">
      <c r="A59" s="60"/>
      <c r="B59" s="60"/>
      <c r="C59" s="11">
        <v>2221</v>
      </c>
      <c r="D59" s="61" t="s">
        <v>392</v>
      </c>
      <c r="E59" s="60">
        <v>80000000</v>
      </c>
      <c r="F59" s="60">
        <f t="shared" si="1"/>
        <v>80000000</v>
      </c>
      <c r="G59" s="4"/>
    </row>
    <row r="60" spans="1:7" ht="18" customHeight="1">
      <c r="A60" s="60"/>
      <c r="B60" s="60"/>
      <c r="C60" s="11">
        <v>2222</v>
      </c>
      <c r="D60" s="61" t="s">
        <v>893</v>
      </c>
      <c r="E60" s="60"/>
      <c r="F60" s="60">
        <f t="shared" si="1"/>
        <v>0</v>
      </c>
      <c r="G60" s="4"/>
    </row>
    <row r="61" spans="1:7" ht="18" customHeight="1">
      <c r="A61" s="60"/>
      <c r="B61" s="60"/>
      <c r="C61" s="11">
        <v>2223</v>
      </c>
      <c r="D61" s="61" t="s">
        <v>950</v>
      </c>
      <c r="E61" s="60"/>
      <c r="F61" s="60">
        <f t="shared" si="1"/>
        <v>0</v>
      </c>
      <c r="G61" s="4"/>
    </row>
    <row r="62" spans="1:7" ht="18" customHeight="1">
      <c r="A62" s="60"/>
      <c r="B62" s="60">
        <v>70476113</v>
      </c>
      <c r="C62" s="11">
        <v>2224</v>
      </c>
      <c r="D62" s="61" t="s">
        <v>446</v>
      </c>
      <c r="E62" s="60">
        <v>140271260</v>
      </c>
      <c r="F62" s="60">
        <f t="shared" si="1"/>
        <v>69795147</v>
      </c>
      <c r="G62" s="4"/>
    </row>
    <row r="63" spans="1:7" ht="18" customHeight="1">
      <c r="A63" s="60"/>
      <c r="B63" s="60"/>
      <c r="C63" s="11">
        <v>2229</v>
      </c>
      <c r="D63" s="61" t="s">
        <v>894</v>
      </c>
      <c r="E63" s="60"/>
      <c r="F63" s="60">
        <f t="shared" si="1"/>
        <v>0</v>
      </c>
      <c r="G63" s="4"/>
    </row>
    <row r="64" spans="1:6" s="65" customFormat="1" ht="18" customHeight="1">
      <c r="A64" s="62">
        <f>A65</f>
        <v>0</v>
      </c>
      <c r="B64" s="62">
        <f>B65</f>
        <v>0</v>
      </c>
      <c r="C64" s="63"/>
      <c r="D64" s="64" t="s">
        <v>160</v>
      </c>
      <c r="E64" s="62">
        <f>E65</f>
        <v>28813393629</v>
      </c>
      <c r="F64" s="62">
        <f>F65</f>
        <v>28813393629</v>
      </c>
    </row>
    <row r="65" spans="1:6" s="66" customFormat="1" ht="18" customHeight="1">
      <c r="A65" s="56">
        <f>SUM(A66:A74)</f>
        <v>0</v>
      </c>
      <c r="B65" s="56">
        <f>SUM(B66:B74)</f>
        <v>0</v>
      </c>
      <c r="C65" s="486" t="s">
        <v>168</v>
      </c>
      <c r="D65" s="57" t="s">
        <v>169</v>
      </c>
      <c r="E65" s="56">
        <f>SUM(E66:E74)</f>
        <v>28813393629</v>
      </c>
      <c r="F65" s="56">
        <f>SUM(F66:F74)</f>
        <v>28813393629</v>
      </c>
    </row>
    <row r="66" spans="1:7" ht="18" customHeight="1">
      <c r="A66" s="60"/>
      <c r="B66" s="60"/>
      <c r="C66" s="11">
        <v>3112</v>
      </c>
      <c r="D66" s="61" t="s">
        <v>141</v>
      </c>
      <c r="E66" s="60">
        <v>25923945228</v>
      </c>
      <c r="F66" s="60">
        <f aca="true" t="shared" si="2" ref="F66:F73">E66-B66</f>
        <v>25923945228</v>
      </c>
      <c r="G66" s="4"/>
    </row>
    <row r="67" spans="1:7" ht="18" customHeight="1">
      <c r="A67" s="60"/>
      <c r="B67" s="60"/>
      <c r="C67" s="11">
        <v>3113</v>
      </c>
      <c r="D67" s="61" t="s">
        <v>744</v>
      </c>
      <c r="E67" s="60">
        <v>1644851179</v>
      </c>
      <c r="F67" s="60">
        <f t="shared" si="2"/>
        <v>1644851179</v>
      </c>
      <c r="G67" s="4"/>
    </row>
    <row r="68" spans="1:7" ht="18" customHeight="1">
      <c r="A68" s="67"/>
      <c r="B68" s="67"/>
      <c r="C68" s="8">
        <v>3121</v>
      </c>
      <c r="D68" s="9" t="s">
        <v>895</v>
      </c>
      <c r="E68" s="67"/>
      <c r="F68" s="67">
        <f t="shared" si="2"/>
        <v>0</v>
      </c>
      <c r="G68" s="4"/>
    </row>
    <row r="69" spans="1:7" ht="18" customHeight="1">
      <c r="A69" s="60"/>
      <c r="B69" s="60"/>
      <c r="C69" s="11">
        <v>3122</v>
      </c>
      <c r="D69" s="61" t="s">
        <v>447</v>
      </c>
      <c r="E69" s="60"/>
      <c r="F69" s="60">
        <f t="shared" si="2"/>
        <v>0</v>
      </c>
      <c r="G69" s="4"/>
    </row>
    <row r="70" spans="1:7" ht="18" customHeight="1">
      <c r="A70" s="60"/>
      <c r="B70" s="60"/>
      <c r="C70" s="11">
        <v>3123</v>
      </c>
      <c r="D70" s="61" t="s">
        <v>550</v>
      </c>
      <c r="E70" s="60"/>
      <c r="F70" s="60">
        <f t="shared" si="2"/>
        <v>0</v>
      </c>
      <c r="G70" s="4"/>
    </row>
    <row r="71" spans="1:7" ht="18" customHeight="1">
      <c r="A71" s="60"/>
      <c r="B71" s="60"/>
      <c r="C71" s="11">
        <v>3124</v>
      </c>
      <c r="D71" s="61" t="s">
        <v>654</v>
      </c>
      <c r="E71" s="60"/>
      <c r="F71" s="60">
        <f t="shared" si="2"/>
        <v>0</v>
      </c>
      <c r="G71" s="4"/>
    </row>
    <row r="72" spans="1:7" ht="18" customHeight="1">
      <c r="A72" s="60"/>
      <c r="B72" s="60"/>
      <c r="C72" s="11">
        <v>3125</v>
      </c>
      <c r="D72" s="61" t="s">
        <v>655</v>
      </c>
      <c r="E72" s="60"/>
      <c r="F72" s="60">
        <f t="shared" si="2"/>
        <v>0</v>
      </c>
      <c r="G72" s="4"/>
    </row>
    <row r="73" spans="1:7" ht="18" customHeight="1">
      <c r="A73" s="60"/>
      <c r="B73" s="60"/>
      <c r="C73" s="11">
        <v>3129</v>
      </c>
      <c r="D73" s="61" t="s">
        <v>656</v>
      </c>
      <c r="E73" s="60"/>
      <c r="F73" s="60">
        <f t="shared" si="2"/>
        <v>0</v>
      </c>
      <c r="G73" s="4"/>
    </row>
    <row r="74" spans="1:7" ht="18" customHeight="1">
      <c r="A74" s="67"/>
      <c r="B74" s="67"/>
      <c r="C74" s="8">
        <v>3131</v>
      </c>
      <c r="D74" s="9" t="s">
        <v>448</v>
      </c>
      <c r="E74" s="67">
        <v>1244597222</v>
      </c>
      <c r="F74" s="67">
        <f>E74-B74</f>
        <v>1244597222</v>
      </c>
      <c r="G74" s="4"/>
    </row>
    <row r="75" spans="1:6" s="59" customFormat="1" ht="18" customHeight="1">
      <c r="A75" s="243">
        <f>A6+A41+A64</f>
        <v>31523199869</v>
      </c>
      <c r="B75" s="243">
        <f>B6+B41+B64</f>
        <v>55844188208</v>
      </c>
      <c r="C75" s="826" t="s">
        <v>649</v>
      </c>
      <c r="D75" s="827"/>
      <c r="E75" s="243">
        <f>E6+E41+E64</f>
        <v>55611152251</v>
      </c>
      <c r="F75" s="243">
        <f>F6+F41+F64</f>
        <v>31290163912</v>
      </c>
    </row>
    <row r="76" spans="1:6" s="65" customFormat="1" ht="18" customHeight="1">
      <c r="A76" s="62"/>
      <c r="B76" s="62">
        <f>B77+B82+B97+B105</f>
        <v>48500000</v>
      </c>
      <c r="C76" s="63"/>
      <c r="D76" s="64" t="s">
        <v>161</v>
      </c>
      <c r="E76" s="62">
        <f>E77+E82+E97+E105</f>
        <v>5912462194</v>
      </c>
      <c r="F76" s="62">
        <f>F77+F82+F97+F105</f>
        <v>5863962194</v>
      </c>
    </row>
    <row r="77" spans="1:6" s="66" customFormat="1" ht="18" customHeight="1">
      <c r="A77" s="56"/>
      <c r="B77" s="56">
        <f>SUM(B78:B81)</f>
        <v>0</v>
      </c>
      <c r="C77" s="68">
        <v>5100</v>
      </c>
      <c r="D77" s="57" t="s">
        <v>170</v>
      </c>
      <c r="E77" s="56">
        <f>SUM(E78:E81)</f>
        <v>4996121070</v>
      </c>
      <c r="F77" s="56">
        <f aca="true" t="shared" si="3" ref="F77:F113">E77-B77</f>
        <v>4996121070</v>
      </c>
    </row>
    <row r="78" spans="1:7" ht="18" customHeight="1">
      <c r="A78" s="60"/>
      <c r="B78" s="60"/>
      <c r="C78" s="11">
        <v>5111</v>
      </c>
      <c r="D78" s="61" t="s">
        <v>380</v>
      </c>
      <c r="E78" s="60">
        <v>275849000</v>
      </c>
      <c r="F78" s="60">
        <f t="shared" si="3"/>
        <v>275849000</v>
      </c>
      <c r="G78" s="4"/>
    </row>
    <row r="79" spans="1:7" ht="18" customHeight="1">
      <c r="A79" s="60"/>
      <c r="B79" s="60"/>
      <c r="C79" s="11">
        <v>5112</v>
      </c>
      <c r="D79" s="61" t="s">
        <v>381</v>
      </c>
      <c r="E79" s="60">
        <v>4720272070</v>
      </c>
      <c r="F79" s="60">
        <f t="shared" si="3"/>
        <v>4720272070</v>
      </c>
      <c r="G79" s="4"/>
    </row>
    <row r="80" spans="1:7" ht="18" customHeight="1">
      <c r="A80" s="60"/>
      <c r="B80" s="60"/>
      <c r="C80" s="11">
        <v>5113</v>
      </c>
      <c r="D80" s="61" t="s">
        <v>951</v>
      </c>
      <c r="E80" s="60"/>
      <c r="F80" s="60">
        <f t="shared" si="3"/>
        <v>0</v>
      </c>
      <c r="G80" s="4"/>
    </row>
    <row r="81" spans="1:7" ht="18" customHeight="1">
      <c r="A81" s="60"/>
      <c r="B81" s="60"/>
      <c r="C81" s="11">
        <v>5121</v>
      </c>
      <c r="D81" s="61" t="s">
        <v>382</v>
      </c>
      <c r="E81" s="60"/>
      <c r="F81" s="60">
        <f t="shared" si="3"/>
        <v>0</v>
      </c>
      <c r="G81" s="4"/>
    </row>
    <row r="82" spans="1:6" s="66" customFormat="1" ht="18" customHeight="1">
      <c r="A82" s="56"/>
      <c r="B82" s="56">
        <f>SUM(B83:B96)</f>
        <v>48500000</v>
      </c>
      <c r="C82" s="68">
        <v>5200</v>
      </c>
      <c r="D82" s="57" t="s">
        <v>171</v>
      </c>
      <c r="E82" s="56">
        <f>SUM(E83:E96)</f>
        <v>274126866</v>
      </c>
      <c r="F82" s="56">
        <f t="shared" si="3"/>
        <v>225626866</v>
      </c>
    </row>
    <row r="83" spans="1:7" ht="18" customHeight="1">
      <c r="A83" s="60"/>
      <c r="B83" s="60"/>
      <c r="C83" s="11">
        <v>5211</v>
      </c>
      <c r="D83" s="61" t="s">
        <v>449</v>
      </c>
      <c r="E83" s="60"/>
      <c r="F83" s="60">
        <f t="shared" si="3"/>
        <v>0</v>
      </c>
      <c r="G83" s="4"/>
    </row>
    <row r="84" spans="1:7" ht="18" customHeight="1">
      <c r="A84" s="60"/>
      <c r="B84" s="60"/>
      <c r="C84" s="11">
        <v>5212</v>
      </c>
      <c r="D84" s="61" t="s">
        <v>451</v>
      </c>
      <c r="E84" s="60"/>
      <c r="F84" s="60">
        <f t="shared" si="3"/>
        <v>0</v>
      </c>
      <c r="G84" s="4"/>
    </row>
    <row r="85" spans="1:7" ht="18" customHeight="1">
      <c r="A85" s="60"/>
      <c r="B85" s="60"/>
      <c r="C85" s="11">
        <v>5213</v>
      </c>
      <c r="D85" s="61" t="s">
        <v>952</v>
      </c>
      <c r="E85" s="60"/>
      <c r="F85" s="60">
        <f t="shared" si="3"/>
        <v>0</v>
      </c>
      <c r="G85" s="4"/>
    </row>
    <row r="86" spans="1:7" ht="18" customHeight="1">
      <c r="A86" s="60"/>
      <c r="B86" s="60"/>
      <c r="C86" s="11">
        <v>5214</v>
      </c>
      <c r="D86" s="61" t="s">
        <v>953</v>
      </c>
      <c r="E86" s="60"/>
      <c r="F86" s="60">
        <f t="shared" si="3"/>
        <v>0</v>
      </c>
      <c r="G86" s="4"/>
    </row>
    <row r="87" spans="1:7" ht="18" customHeight="1">
      <c r="A87" s="60"/>
      <c r="B87" s="60"/>
      <c r="C87" s="11">
        <v>5215</v>
      </c>
      <c r="D87" s="61" t="s">
        <v>551</v>
      </c>
      <c r="E87" s="60"/>
      <c r="F87" s="60">
        <f t="shared" si="3"/>
        <v>0</v>
      </c>
      <c r="G87" s="4"/>
    </row>
    <row r="88" spans="1:7" ht="18" customHeight="1">
      <c r="A88" s="60"/>
      <c r="B88" s="60"/>
      <c r="C88" s="11">
        <v>5221</v>
      </c>
      <c r="D88" s="61" t="s">
        <v>853</v>
      </c>
      <c r="E88" s="60">
        <v>2000000</v>
      </c>
      <c r="F88" s="60">
        <f t="shared" si="3"/>
        <v>2000000</v>
      </c>
      <c r="G88" s="4"/>
    </row>
    <row r="89" spans="1:7" ht="18" customHeight="1">
      <c r="A89" s="60"/>
      <c r="B89" s="60">
        <v>48500000</v>
      </c>
      <c r="C89" s="11">
        <v>5222</v>
      </c>
      <c r="D89" s="61" t="s">
        <v>383</v>
      </c>
      <c r="E89" s="60">
        <v>53657040</v>
      </c>
      <c r="F89" s="60">
        <f t="shared" si="3"/>
        <v>5157040</v>
      </c>
      <c r="G89" s="4"/>
    </row>
    <row r="90" spans="1:7" ht="18" customHeight="1">
      <c r="A90" s="67"/>
      <c r="B90" s="67"/>
      <c r="C90" s="8">
        <v>5223</v>
      </c>
      <c r="D90" s="9" t="s">
        <v>384</v>
      </c>
      <c r="E90" s="67"/>
      <c r="F90" s="67">
        <f t="shared" si="3"/>
        <v>0</v>
      </c>
      <c r="G90" s="4"/>
    </row>
    <row r="91" spans="1:7" ht="18" customHeight="1">
      <c r="A91" s="60"/>
      <c r="B91" s="60"/>
      <c r="C91" s="11">
        <v>5224</v>
      </c>
      <c r="D91" s="61" t="s">
        <v>651</v>
      </c>
      <c r="E91" s="60"/>
      <c r="F91" s="60">
        <f t="shared" si="3"/>
        <v>0</v>
      </c>
      <c r="G91" s="4"/>
    </row>
    <row r="92" spans="1:7" ht="18" customHeight="1">
      <c r="A92" s="60"/>
      <c r="B92" s="60"/>
      <c r="C92" s="11">
        <v>5231</v>
      </c>
      <c r="D92" s="61" t="s">
        <v>452</v>
      </c>
      <c r="E92" s="60"/>
      <c r="F92" s="60">
        <f t="shared" si="3"/>
        <v>0</v>
      </c>
      <c r="G92" s="4"/>
    </row>
    <row r="93" spans="1:7" ht="18" customHeight="1">
      <c r="A93" s="60"/>
      <c r="B93" s="60"/>
      <c r="C93" s="11">
        <v>5232</v>
      </c>
      <c r="D93" s="61" t="s">
        <v>954</v>
      </c>
      <c r="E93" s="60"/>
      <c r="F93" s="60">
        <f t="shared" si="3"/>
        <v>0</v>
      </c>
      <c r="G93" s="4"/>
    </row>
    <row r="94" spans="1:7" ht="18" customHeight="1">
      <c r="A94" s="60"/>
      <c r="B94" s="60"/>
      <c r="C94" s="11">
        <v>5233</v>
      </c>
      <c r="D94" s="61" t="s">
        <v>854</v>
      </c>
      <c r="E94" s="60"/>
      <c r="F94" s="60">
        <f t="shared" si="3"/>
        <v>0</v>
      </c>
      <c r="G94" s="4"/>
    </row>
    <row r="95" spans="1:7" ht="18" customHeight="1">
      <c r="A95" s="60"/>
      <c r="B95" s="60"/>
      <c r="C95" s="11">
        <v>5238</v>
      </c>
      <c r="D95" s="61" t="s">
        <v>386</v>
      </c>
      <c r="E95" s="60"/>
      <c r="F95" s="60">
        <f t="shared" si="3"/>
        <v>0</v>
      </c>
      <c r="G95" s="4"/>
    </row>
    <row r="96" spans="1:7" ht="18" customHeight="1">
      <c r="A96" s="60"/>
      <c r="B96" s="60"/>
      <c r="C96" s="11">
        <v>5239</v>
      </c>
      <c r="D96" s="61" t="s">
        <v>385</v>
      </c>
      <c r="E96" s="60">
        <v>218469826</v>
      </c>
      <c r="F96" s="60">
        <f t="shared" si="3"/>
        <v>218469826</v>
      </c>
      <c r="G96" s="4"/>
    </row>
    <row r="97" spans="1:6" s="66" customFormat="1" ht="18" customHeight="1">
      <c r="A97" s="56"/>
      <c r="B97" s="56">
        <f>SUM(B98:B101)</f>
        <v>0</v>
      </c>
      <c r="C97" s="68">
        <v>5300</v>
      </c>
      <c r="D97" s="57" t="s">
        <v>172</v>
      </c>
      <c r="E97" s="56">
        <f>SUM(E98:E101)</f>
        <v>10449300</v>
      </c>
      <c r="F97" s="56">
        <f t="shared" si="3"/>
        <v>10449300</v>
      </c>
    </row>
    <row r="98" spans="1:7" ht="18" customHeight="1">
      <c r="A98" s="60"/>
      <c r="B98" s="60"/>
      <c r="C98" s="11">
        <v>5311</v>
      </c>
      <c r="D98" s="61" t="s">
        <v>387</v>
      </c>
      <c r="E98" s="60">
        <v>0</v>
      </c>
      <c r="F98" s="60">
        <f t="shared" si="3"/>
        <v>0</v>
      </c>
      <c r="G98" s="4"/>
    </row>
    <row r="99" spans="1:7" ht="18" customHeight="1">
      <c r="A99" s="60"/>
      <c r="B99" s="60"/>
      <c r="C99" s="11">
        <v>5312</v>
      </c>
      <c r="D99" s="61" t="s">
        <v>388</v>
      </c>
      <c r="E99" s="60">
        <v>0</v>
      </c>
      <c r="F99" s="60">
        <f t="shared" si="3"/>
        <v>0</v>
      </c>
      <c r="G99" s="4"/>
    </row>
    <row r="100" spans="1:7" ht="18" customHeight="1">
      <c r="A100" s="60"/>
      <c r="B100" s="60"/>
      <c r="C100" s="11">
        <v>5321</v>
      </c>
      <c r="D100" s="61" t="s">
        <v>389</v>
      </c>
      <c r="E100" s="60">
        <v>2949300</v>
      </c>
      <c r="F100" s="60">
        <f t="shared" si="3"/>
        <v>2949300</v>
      </c>
      <c r="G100" s="4"/>
    </row>
    <row r="101" spans="1:7" ht="18" customHeight="1">
      <c r="A101" s="60"/>
      <c r="B101" s="60"/>
      <c r="C101" s="11">
        <v>5322</v>
      </c>
      <c r="D101" s="61" t="s">
        <v>453</v>
      </c>
      <c r="E101" s="60">
        <v>7500000</v>
      </c>
      <c r="F101" s="60">
        <f t="shared" si="3"/>
        <v>7500000</v>
      </c>
      <c r="G101" s="4"/>
    </row>
    <row r="102" spans="1:7" ht="18" customHeight="1">
      <c r="A102" s="60"/>
      <c r="B102" s="60"/>
      <c r="C102" s="11">
        <v>5331</v>
      </c>
      <c r="D102" s="61" t="s">
        <v>955</v>
      </c>
      <c r="E102" s="60"/>
      <c r="F102" s="60">
        <f t="shared" si="3"/>
        <v>0</v>
      </c>
      <c r="G102" s="4"/>
    </row>
    <row r="103" spans="1:7" ht="18" customHeight="1">
      <c r="A103" s="60"/>
      <c r="B103" s="60"/>
      <c r="C103" s="11">
        <v>5332</v>
      </c>
      <c r="D103" s="61" t="s">
        <v>956</v>
      </c>
      <c r="E103" s="60"/>
      <c r="F103" s="60">
        <f t="shared" si="3"/>
        <v>0</v>
      </c>
      <c r="G103" s="4"/>
    </row>
    <row r="104" spans="1:7" ht="18" customHeight="1">
      <c r="A104" s="60"/>
      <c r="B104" s="60"/>
      <c r="C104" s="11">
        <v>5339</v>
      </c>
      <c r="D104" s="61" t="s">
        <v>957</v>
      </c>
      <c r="E104" s="60"/>
      <c r="F104" s="60">
        <f t="shared" si="3"/>
        <v>0</v>
      </c>
      <c r="G104" s="4"/>
    </row>
    <row r="105" spans="1:6" s="66" customFormat="1" ht="18" customHeight="1">
      <c r="A105" s="56"/>
      <c r="B105" s="56">
        <f>SUM(B106:B113)</f>
        <v>0</v>
      </c>
      <c r="C105" s="68">
        <v>5400</v>
      </c>
      <c r="D105" s="57" t="s">
        <v>173</v>
      </c>
      <c r="E105" s="56">
        <f>SUM(E106:E114)</f>
        <v>631764958</v>
      </c>
      <c r="F105" s="56">
        <f t="shared" si="3"/>
        <v>631764958</v>
      </c>
    </row>
    <row r="106" spans="1:7" ht="18" customHeight="1">
      <c r="A106" s="60"/>
      <c r="B106" s="60"/>
      <c r="C106" s="11">
        <v>5411</v>
      </c>
      <c r="D106" s="61" t="s">
        <v>390</v>
      </c>
      <c r="E106" s="60">
        <v>69795147</v>
      </c>
      <c r="F106" s="60">
        <f t="shared" si="3"/>
        <v>69795147</v>
      </c>
      <c r="G106" s="4"/>
    </row>
    <row r="107" spans="1:7" ht="18" customHeight="1">
      <c r="A107" s="60"/>
      <c r="B107" s="60"/>
      <c r="C107" s="11">
        <v>5421</v>
      </c>
      <c r="D107" s="61" t="s">
        <v>391</v>
      </c>
      <c r="E107" s="60">
        <v>5608900</v>
      </c>
      <c r="F107" s="60">
        <f t="shared" si="3"/>
        <v>5608900</v>
      </c>
      <c r="G107" s="4"/>
    </row>
    <row r="108" spans="1:7" ht="18" customHeight="1">
      <c r="A108" s="60"/>
      <c r="B108" s="60"/>
      <c r="C108" s="11">
        <v>5422</v>
      </c>
      <c r="D108" s="61" t="s">
        <v>958</v>
      </c>
      <c r="E108" s="60"/>
      <c r="F108" s="60">
        <f t="shared" si="3"/>
        <v>0</v>
      </c>
      <c r="G108" s="4"/>
    </row>
    <row r="109" spans="1:7" ht="18" customHeight="1">
      <c r="A109" s="60"/>
      <c r="B109" s="60"/>
      <c r="C109" s="11">
        <v>5423</v>
      </c>
      <c r="D109" s="61" t="s">
        <v>959</v>
      </c>
      <c r="E109" s="60"/>
      <c r="F109" s="60">
        <f t="shared" si="3"/>
        <v>0</v>
      </c>
      <c r="G109" s="4"/>
    </row>
    <row r="110" spans="1:7" ht="18" customHeight="1">
      <c r="A110" s="60"/>
      <c r="B110" s="60"/>
      <c r="C110" s="11">
        <v>5424</v>
      </c>
      <c r="D110" s="61" t="s">
        <v>960</v>
      </c>
      <c r="E110" s="60"/>
      <c r="F110" s="60">
        <f t="shared" si="3"/>
        <v>0</v>
      </c>
      <c r="G110" s="4"/>
    </row>
    <row r="111" spans="1:7" ht="18" customHeight="1">
      <c r="A111" s="60"/>
      <c r="B111" s="60"/>
      <c r="C111" s="11">
        <v>5425</v>
      </c>
      <c r="D111" s="11" t="s">
        <v>961</v>
      </c>
      <c r="E111" s="60"/>
      <c r="F111" s="60">
        <f t="shared" si="3"/>
        <v>0</v>
      </c>
      <c r="G111" s="4"/>
    </row>
    <row r="112" spans="1:7" ht="18" customHeight="1">
      <c r="A112" s="67"/>
      <c r="B112" s="67"/>
      <c r="C112" s="8">
        <v>5426</v>
      </c>
      <c r="D112" s="9" t="s">
        <v>962</v>
      </c>
      <c r="E112" s="67"/>
      <c r="F112" s="67">
        <f t="shared" si="3"/>
        <v>0</v>
      </c>
      <c r="G112" s="4"/>
    </row>
    <row r="113" spans="1:7" ht="18" customHeight="1">
      <c r="A113" s="60"/>
      <c r="B113" s="60"/>
      <c r="C113" s="11">
        <v>5427</v>
      </c>
      <c r="D113" s="69" t="s">
        <v>552</v>
      </c>
      <c r="E113" s="60">
        <v>70476113</v>
      </c>
      <c r="F113" s="60">
        <f t="shared" si="3"/>
        <v>70476113</v>
      </c>
      <c r="G113" s="4"/>
    </row>
    <row r="114" spans="1:7" ht="18" customHeight="1">
      <c r="A114" s="60"/>
      <c r="B114" s="60"/>
      <c r="C114" s="11">
        <v>5429</v>
      </c>
      <c r="D114" s="69" t="s">
        <v>1085</v>
      </c>
      <c r="E114" s="60">
        <v>485884798</v>
      </c>
      <c r="F114" s="60">
        <f>E114-B114</f>
        <v>485884798</v>
      </c>
      <c r="G114" s="4"/>
    </row>
    <row r="115" spans="1:6" s="65" customFormat="1" ht="18" customHeight="1">
      <c r="A115" s="62">
        <f>A116+A132+A159+A170+A181</f>
        <v>5267760407</v>
      </c>
      <c r="B115" s="62">
        <f>B116+B132+B159+B170+B181</f>
        <v>5267760407</v>
      </c>
      <c r="C115" s="63"/>
      <c r="D115" s="64" t="s">
        <v>162</v>
      </c>
      <c r="E115" s="62">
        <f>E116+E132+E159+E170</f>
        <v>0</v>
      </c>
      <c r="F115" s="62"/>
    </row>
    <row r="116" spans="1:6" s="66" customFormat="1" ht="18" customHeight="1">
      <c r="A116" s="56">
        <f>SUM(A117:A131)</f>
        <v>3132057643</v>
      </c>
      <c r="B116" s="56">
        <f>SUM(B117:B131)</f>
        <v>3132057643</v>
      </c>
      <c r="C116" s="68">
        <v>4100</v>
      </c>
      <c r="D116" s="57" t="s">
        <v>174</v>
      </c>
      <c r="E116" s="56">
        <f>SUM(E117:E131)</f>
        <v>0</v>
      </c>
      <c r="F116" s="56"/>
    </row>
    <row r="117" spans="1:7" ht="18" customHeight="1">
      <c r="A117" s="60">
        <f aca="true" t="shared" si="4" ref="A117:A131">B117-E117</f>
        <v>1048206595</v>
      </c>
      <c r="B117" s="60">
        <v>1048206595</v>
      </c>
      <c r="C117" s="11">
        <v>4111</v>
      </c>
      <c r="D117" s="61" t="s">
        <v>393</v>
      </c>
      <c r="E117" s="60"/>
      <c r="F117" s="60"/>
      <c r="G117" s="4"/>
    </row>
    <row r="118" spans="1:7" ht="18" customHeight="1">
      <c r="A118" s="60">
        <f t="shared" si="4"/>
        <v>0</v>
      </c>
      <c r="B118" s="60">
        <v>0</v>
      </c>
      <c r="C118" s="11">
        <v>4112</v>
      </c>
      <c r="D118" s="61" t="s">
        <v>394</v>
      </c>
      <c r="E118" s="60"/>
      <c r="F118" s="60"/>
      <c r="G118" s="4"/>
    </row>
    <row r="119" spans="1:7" ht="18" customHeight="1">
      <c r="A119" s="60">
        <f t="shared" si="4"/>
        <v>846173248</v>
      </c>
      <c r="B119" s="60">
        <v>846173248</v>
      </c>
      <c r="C119" s="11">
        <v>4113</v>
      </c>
      <c r="D119" s="61" t="s">
        <v>395</v>
      </c>
      <c r="E119" s="60"/>
      <c r="F119" s="60"/>
      <c r="G119" s="4"/>
    </row>
    <row r="120" spans="1:7" ht="18" customHeight="1">
      <c r="A120" s="60">
        <f t="shared" si="4"/>
        <v>62940410</v>
      </c>
      <c r="B120" s="60">
        <v>62940410</v>
      </c>
      <c r="C120" s="11">
        <v>4114</v>
      </c>
      <c r="D120" s="61" t="s">
        <v>710</v>
      </c>
      <c r="E120" s="60"/>
      <c r="F120" s="60"/>
      <c r="G120" s="4"/>
    </row>
    <row r="121" spans="1:7" ht="18" customHeight="1">
      <c r="A121" s="60">
        <f t="shared" si="4"/>
        <v>248552000</v>
      </c>
      <c r="B121" s="60">
        <v>248552000</v>
      </c>
      <c r="C121" s="11">
        <v>4115</v>
      </c>
      <c r="D121" s="61" t="s">
        <v>396</v>
      </c>
      <c r="E121" s="60"/>
      <c r="F121" s="60"/>
      <c r="G121" s="4"/>
    </row>
    <row r="122" spans="1:7" ht="18" customHeight="1">
      <c r="A122" s="60">
        <f t="shared" si="4"/>
        <v>0</v>
      </c>
      <c r="B122" s="60">
        <v>0</v>
      </c>
      <c r="C122" s="11">
        <v>4116</v>
      </c>
      <c r="D122" s="61" t="s">
        <v>397</v>
      </c>
      <c r="E122" s="60"/>
      <c r="F122" s="60"/>
      <c r="G122" s="4"/>
    </row>
    <row r="123" spans="1:7" ht="18" customHeight="1">
      <c r="A123" s="60">
        <f t="shared" si="4"/>
        <v>0</v>
      </c>
      <c r="B123" s="60">
        <v>0</v>
      </c>
      <c r="C123" s="11">
        <v>4117</v>
      </c>
      <c r="D123" s="61" t="s">
        <v>398</v>
      </c>
      <c r="E123" s="60"/>
      <c r="F123" s="60"/>
      <c r="G123" s="4"/>
    </row>
    <row r="124" spans="1:7" ht="18" customHeight="1">
      <c r="A124" s="60">
        <f t="shared" si="4"/>
        <v>0</v>
      </c>
      <c r="B124" s="60">
        <v>0</v>
      </c>
      <c r="C124" s="11">
        <v>4118</v>
      </c>
      <c r="D124" s="61" t="s">
        <v>399</v>
      </c>
      <c r="E124" s="60"/>
      <c r="F124" s="60"/>
      <c r="G124" s="4"/>
    </row>
    <row r="125" spans="1:7" ht="18" customHeight="1">
      <c r="A125" s="60">
        <f t="shared" si="4"/>
        <v>426670000</v>
      </c>
      <c r="B125" s="60">
        <v>426670000</v>
      </c>
      <c r="C125" s="11">
        <v>4121</v>
      </c>
      <c r="D125" s="61" t="s">
        <v>400</v>
      </c>
      <c r="E125" s="60"/>
      <c r="F125" s="60"/>
      <c r="G125" s="4"/>
    </row>
    <row r="126" spans="1:7" ht="18" customHeight="1">
      <c r="A126" s="60">
        <f t="shared" si="4"/>
        <v>0</v>
      </c>
      <c r="B126" s="60">
        <v>0</v>
      </c>
      <c r="C126" s="11">
        <v>4122</v>
      </c>
      <c r="D126" s="61" t="s">
        <v>401</v>
      </c>
      <c r="E126" s="60"/>
      <c r="F126" s="60"/>
      <c r="G126" s="4"/>
    </row>
    <row r="127" spans="1:7" ht="18" customHeight="1">
      <c r="A127" s="60">
        <f t="shared" si="4"/>
        <v>407096260</v>
      </c>
      <c r="B127" s="60">
        <v>407096260</v>
      </c>
      <c r="C127" s="11">
        <v>4123</v>
      </c>
      <c r="D127" s="61" t="s">
        <v>402</v>
      </c>
      <c r="E127" s="60"/>
      <c r="F127" s="60"/>
      <c r="G127" s="4"/>
    </row>
    <row r="128" spans="1:7" ht="18" customHeight="1">
      <c r="A128" s="60">
        <f t="shared" si="4"/>
        <v>73634640</v>
      </c>
      <c r="B128" s="60">
        <v>73634640</v>
      </c>
      <c r="C128" s="11">
        <v>4124</v>
      </c>
      <c r="D128" s="61" t="s">
        <v>711</v>
      </c>
      <c r="E128" s="60"/>
      <c r="F128" s="60"/>
      <c r="G128" s="4"/>
    </row>
    <row r="129" spans="1:7" ht="18" customHeight="1">
      <c r="A129" s="60">
        <f t="shared" si="4"/>
        <v>1745430</v>
      </c>
      <c r="B129" s="60">
        <v>1745430</v>
      </c>
      <c r="C129" s="11">
        <v>4125</v>
      </c>
      <c r="D129" s="61" t="s">
        <v>712</v>
      </c>
      <c r="E129" s="60"/>
      <c r="F129" s="60"/>
      <c r="G129" s="4"/>
    </row>
    <row r="130" spans="1:7" ht="18" customHeight="1">
      <c r="A130" s="60">
        <f t="shared" si="4"/>
        <v>16730000</v>
      </c>
      <c r="B130" s="60">
        <v>16730000</v>
      </c>
      <c r="C130" s="11">
        <v>4126</v>
      </c>
      <c r="D130" s="61" t="s">
        <v>403</v>
      </c>
      <c r="E130" s="60"/>
      <c r="F130" s="60"/>
      <c r="G130" s="4"/>
    </row>
    <row r="131" spans="1:7" ht="18" customHeight="1">
      <c r="A131" s="60">
        <f t="shared" si="4"/>
        <v>309060</v>
      </c>
      <c r="B131" s="60">
        <v>309060</v>
      </c>
      <c r="C131" s="11">
        <v>4127</v>
      </c>
      <c r="D131" s="61" t="s">
        <v>404</v>
      </c>
      <c r="E131" s="60"/>
      <c r="F131" s="60"/>
      <c r="G131" s="4"/>
    </row>
    <row r="132" spans="1:6" s="66" customFormat="1" ht="18" customHeight="1">
      <c r="A132" s="56">
        <f>SUM(A133:A158)</f>
        <v>565032899</v>
      </c>
      <c r="B132" s="56">
        <f>SUM(B133:B158)</f>
        <v>565032899</v>
      </c>
      <c r="C132" s="68">
        <v>4200</v>
      </c>
      <c r="D132" s="57" t="s">
        <v>175</v>
      </c>
      <c r="E132" s="56">
        <f>SUM(E133:E158)</f>
        <v>0</v>
      </c>
      <c r="F132" s="56"/>
    </row>
    <row r="133" spans="1:7" ht="18" customHeight="1">
      <c r="A133" s="60">
        <f aca="true" t="shared" si="5" ref="A133:A158">B133-E133</f>
        <v>38973750</v>
      </c>
      <c r="B133" s="60">
        <v>38973750</v>
      </c>
      <c r="C133" s="11">
        <v>4211</v>
      </c>
      <c r="D133" s="61" t="s">
        <v>713</v>
      </c>
      <c r="E133" s="60"/>
      <c r="F133" s="60"/>
      <c r="G133" s="4"/>
    </row>
    <row r="134" spans="1:7" ht="18" customHeight="1">
      <c r="A134" s="60">
        <f t="shared" si="5"/>
        <v>9689300</v>
      </c>
      <c r="B134" s="60">
        <v>9689300</v>
      </c>
      <c r="C134" s="11">
        <v>4212</v>
      </c>
      <c r="D134" s="61" t="s">
        <v>454</v>
      </c>
      <c r="E134" s="60"/>
      <c r="F134" s="60"/>
      <c r="G134" s="4"/>
    </row>
    <row r="135" spans="1:7" ht="18" customHeight="1">
      <c r="A135" s="67">
        <f t="shared" si="5"/>
        <v>18598620</v>
      </c>
      <c r="B135" s="67">
        <v>18598620</v>
      </c>
      <c r="C135" s="8">
        <v>4213</v>
      </c>
      <c r="D135" s="9" t="s">
        <v>455</v>
      </c>
      <c r="E135" s="67"/>
      <c r="F135" s="67"/>
      <c r="G135" s="4"/>
    </row>
    <row r="136" spans="1:7" ht="18" customHeight="1">
      <c r="A136" s="60">
        <f t="shared" si="5"/>
        <v>0</v>
      </c>
      <c r="B136" s="60">
        <v>0</v>
      </c>
      <c r="C136" s="11">
        <v>4214</v>
      </c>
      <c r="D136" s="61" t="s">
        <v>964</v>
      </c>
      <c r="E136" s="60"/>
      <c r="F136" s="60"/>
      <c r="G136" s="4"/>
    </row>
    <row r="137" spans="1:7" ht="18" customHeight="1">
      <c r="A137" s="60">
        <f t="shared" si="5"/>
        <v>94272440</v>
      </c>
      <c r="B137" s="60">
        <v>94272440</v>
      </c>
      <c r="C137" s="11">
        <v>4215</v>
      </c>
      <c r="D137" s="61" t="s">
        <v>456</v>
      </c>
      <c r="E137" s="60"/>
      <c r="F137" s="60"/>
      <c r="G137" s="4"/>
    </row>
    <row r="138" spans="1:7" ht="18" customHeight="1">
      <c r="A138" s="60">
        <f t="shared" si="5"/>
        <v>6707930</v>
      </c>
      <c r="B138" s="60">
        <v>6707930</v>
      </c>
      <c r="C138" s="11">
        <v>4216</v>
      </c>
      <c r="D138" s="61" t="s">
        <v>138</v>
      </c>
      <c r="E138" s="60"/>
      <c r="F138" s="60"/>
      <c r="G138" s="4"/>
    </row>
    <row r="139" spans="1:7" ht="18" customHeight="1">
      <c r="A139" s="60">
        <f t="shared" si="5"/>
        <v>42744700</v>
      </c>
      <c r="B139" s="60">
        <v>42744700</v>
      </c>
      <c r="C139" s="11">
        <v>4217</v>
      </c>
      <c r="D139" s="61" t="s">
        <v>745</v>
      </c>
      <c r="E139" s="60"/>
      <c r="F139" s="60"/>
      <c r="G139" s="4"/>
    </row>
    <row r="140" spans="1:7" ht="18" customHeight="1">
      <c r="A140" s="60">
        <f t="shared" si="5"/>
        <v>33241990</v>
      </c>
      <c r="B140" s="60">
        <v>33241990</v>
      </c>
      <c r="C140" s="11">
        <v>4219</v>
      </c>
      <c r="D140" s="61" t="s">
        <v>714</v>
      </c>
      <c r="E140" s="60"/>
      <c r="F140" s="60"/>
      <c r="G140" s="4"/>
    </row>
    <row r="141" spans="1:7" ht="18" customHeight="1">
      <c r="A141" s="60">
        <f t="shared" si="5"/>
        <v>8647200</v>
      </c>
      <c r="B141" s="60">
        <v>8647200</v>
      </c>
      <c r="C141" s="11">
        <v>4221</v>
      </c>
      <c r="D141" s="61" t="s">
        <v>405</v>
      </c>
      <c r="E141" s="60"/>
      <c r="F141" s="60"/>
      <c r="G141" s="4"/>
    </row>
    <row r="142" spans="1:7" ht="18" customHeight="1">
      <c r="A142" s="60">
        <f t="shared" si="5"/>
        <v>7194700</v>
      </c>
      <c r="B142" s="60">
        <v>7194700</v>
      </c>
      <c r="C142" s="11">
        <v>4222</v>
      </c>
      <c r="D142" s="61" t="s">
        <v>406</v>
      </c>
      <c r="E142" s="60"/>
      <c r="F142" s="60"/>
      <c r="G142" s="4"/>
    </row>
    <row r="143" spans="1:7" ht="18" customHeight="1">
      <c r="A143" s="60">
        <f t="shared" si="5"/>
        <v>31177050</v>
      </c>
      <c r="B143" s="60">
        <v>31177050</v>
      </c>
      <c r="C143" s="11">
        <v>4223</v>
      </c>
      <c r="D143" s="61" t="s">
        <v>407</v>
      </c>
      <c r="E143" s="60"/>
      <c r="F143" s="60"/>
      <c r="G143" s="4"/>
    </row>
    <row r="144" spans="1:7" ht="18" customHeight="1">
      <c r="A144" s="60">
        <f t="shared" si="5"/>
        <v>643000</v>
      </c>
      <c r="B144" s="60">
        <v>643000</v>
      </c>
      <c r="C144" s="11">
        <v>4224</v>
      </c>
      <c r="D144" s="61" t="s">
        <v>408</v>
      </c>
      <c r="E144" s="60"/>
      <c r="F144" s="60"/>
      <c r="G144" s="4"/>
    </row>
    <row r="145" spans="1:7" ht="18" customHeight="1">
      <c r="A145" s="60">
        <f t="shared" si="5"/>
        <v>20803270</v>
      </c>
      <c r="B145" s="60">
        <v>20803270</v>
      </c>
      <c r="C145" s="11">
        <v>4225</v>
      </c>
      <c r="D145" s="61" t="s">
        <v>457</v>
      </c>
      <c r="E145" s="60"/>
      <c r="F145" s="60"/>
      <c r="G145" s="4"/>
    </row>
    <row r="146" spans="1:7" ht="18" customHeight="1">
      <c r="A146" s="60">
        <f t="shared" si="5"/>
        <v>97566989</v>
      </c>
      <c r="B146" s="60">
        <v>97566989</v>
      </c>
      <c r="C146" s="11">
        <v>4226</v>
      </c>
      <c r="D146" s="61" t="s">
        <v>157</v>
      </c>
      <c r="E146" s="60"/>
      <c r="F146" s="60"/>
      <c r="G146" s="4"/>
    </row>
    <row r="147" spans="1:7" ht="18" customHeight="1">
      <c r="A147" s="60">
        <f t="shared" si="5"/>
        <v>33277440</v>
      </c>
      <c r="B147" s="60">
        <v>33277440</v>
      </c>
      <c r="C147" s="11">
        <v>4227</v>
      </c>
      <c r="D147" s="61" t="s">
        <v>458</v>
      </c>
      <c r="E147" s="60"/>
      <c r="F147" s="60"/>
      <c r="G147" s="4"/>
    </row>
    <row r="148" spans="1:7" ht="18" customHeight="1">
      <c r="A148" s="60">
        <f t="shared" si="5"/>
        <v>14290930</v>
      </c>
      <c r="B148" s="60">
        <v>14290930</v>
      </c>
      <c r="C148" s="11">
        <v>4228</v>
      </c>
      <c r="D148" s="61" t="s">
        <v>459</v>
      </c>
      <c r="E148" s="60"/>
      <c r="F148" s="60"/>
      <c r="G148" s="4"/>
    </row>
    <row r="149" spans="1:7" ht="18" customHeight="1">
      <c r="A149" s="60">
        <f t="shared" si="5"/>
        <v>566800</v>
      </c>
      <c r="B149" s="60">
        <v>566800</v>
      </c>
      <c r="C149" s="11">
        <v>4229</v>
      </c>
      <c r="D149" s="61" t="s">
        <v>409</v>
      </c>
      <c r="E149" s="60"/>
      <c r="F149" s="60"/>
      <c r="G149" s="4"/>
    </row>
    <row r="150" spans="1:7" ht="18" customHeight="1">
      <c r="A150" s="60">
        <f t="shared" si="5"/>
        <v>16886890</v>
      </c>
      <c r="B150" s="60">
        <v>16886890</v>
      </c>
      <c r="C150" s="11">
        <v>4231</v>
      </c>
      <c r="D150" s="61" t="s">
        <v>410</v>
      </c>
      <c r="E150" s="60"/>
      <c r="F150" s="60"/>
      <c r="G150" s="4"/>
    </row>
    <row r="151" spans="1:7" ht="18" customHeight="1">
      <c r="A151" s="60">
        <f t="shared" si="5"/>
        <v>590000</v>
      </c>
      <c r="B151" s="60">
        <v>590000</v>
      </c>
      <c r="C151" s="11">
        <v>4232</v>
      </c>
      <c r="D151" s="61" t="s">
        <v>411</v>
      </c>
      <c r="E151" s="60"/>
      <c r="F151" s="60"/>
      <c r="G151" s="4"/>
    </row>
    <row r="152" spans="1:7" ht="18" customHeight="1">
      <c r="A152" s="60">
        <f t="shared" si="5"/>
        <v>12160000</v>
      </c>
      <c r="B152" s="60">
        <v>12160000</v>
      </c>
      <c r="C152" s="11">
        <v>4233</v>
      </c>
      <c r="D152" s="61" t="s">
        <v>460</v>
      </c>
      <c r="E152" s="60"/>
      <c r="F152" s="60"/>
      <c r="G152" s="4"/>
    </row>
    <row r="153" spans="1:7" ht="18" customHeight="1">
      <c r="A153" s="60">
        <f t="shared" si="5"/>
        <v>15434640</v>
      </c>
      <c r="B153" s="60">
        <v>15434640</v>
      </c>
      <c r="C153" s="11">
        <v>4234</v>
      </c>
      <c r="D153" s="61" t="s">
        <v>412</v>
      </c>
      <c r="E153" s="60"/>
      <c r="F153" s="60"/>
      <c r="G153" s="4"/>
    </row>
    <row r="154" spans="1:7" ht="18" customHeight="1">
      <c r="A154" s="60">
        <f t="shared" si="5"/>
        <v>47096310</v>
      </c>
      <c r="B154" s="60">
        <v>47096310</v>
      </c>
      <c r="C154" s="11">
        <v>4235</v>
      </c>
      <c r="D154" s="61" t="s">
        <v>139</v>
      </c>
      <c r="E154" s="60"/>
      <c r="F154" s="60"/>
      <c r="G154" s="4"/>
    </row>
    <row r="155" spans="1:7" ht="18" customHeight="1">
      <c r="A155" s="60">
        <f t="shared" si="5"/>
        <v>3500000</v>
      </c>
      <c r="B155" s="60">
        <v>3500000</v>
      </c>
      <c r="C155" s="11">
        <v>4236</v>
      </c>
      <c r="D155" s="61" t="s">
        <v>413</v>
      </c>
      <c r="E155" s="60"/>
      <c r="F155" s="60"/>
      <c r="G155" s="4"/>
    </row>
    <row r="156" spans="1:7" ht="18" customHeight="1">
      <c r="A156" s="60">
        <f t="shared" si="5"/>
        <v>7993740</v>
      </c>
      <c r="B156" s="60">
        <v>7993740</v>
      </c>
      <c r="C156" s="11">
        <v>4237</v>
      </c>
      <c r="D156" s="61" t="s">
        <v>414</v>
      </c>
      <c r="E156" s="60"/>
      <c r="F156" s="60"/>
      <c r="G156" s="4"/>
    </row>
    <row r="157" spans="1:7" ht="18" customHeight="1">
      <c r="A157" s="67">
        <f t="shared" si="5"/>
        <v>0</v>
      </c>
      <c r="B157" s="67">
        <v>0</v>
      </c>
      <c r="C157" s="8">
        <v>4238</v>
      </c>
      <c r="D157" s="9" t="s">
        <v>966</v>
      </c>
      <c r="E157" s="67"/>
      <c r="F157" s="67"/>
      <c r="G157" s="4"/>
    </row>
    <row r="158" spans="1:7" ht="18" customHeight="1">
      <c r="A158" s="60">
        <f t="shared" si="5"/>
        <v>2975210</v>
      </c>
      <c r="B158" s="60">
        <v>2975210</v>
      </c>
      <c r="C158" s="11">
        <v>4239</v>
      </c>
      <c r="D158" s="61" t="s">
        <v>415</v>
      </c>
      <c r="E158" s="60"/>
      <c r="F158" s="60"/>
      <c r="G158" s="4"/>
    </row>
    <row r="159" spans="1:6" s="66" customFormat="1" ht="18" customHeight="1">
      <c r="A159" s="56">
        <f>SUM(A160:A169)</f>
        <v>1012834946</v>
      </c>
      <c r="B159" s="56">
        <f>SUM(B160:B169)</f>
        <v>1012834946</v>
      </c>
      <c r="C159" s="68">
        <v>4300</v>
      </c>
      <c r="D159" s="57" t="s">
        <v>176</v>
      </c>
      <c r="E159" s="56">
        <f>SUM(E160:E169)</f>
        <v>0</v>
      </c>
      <c r="F159" s="56"/>
    </row>
    <row r="160" spans="1:7" ht="18" customHeight="1">
      <c r="A160" s="60">
        <f aca="true" t="shared" si="6" ref="A160:A169">B160-E160</f>
        <v>0</v>
      </c>
      <c r="B160" s="60">
        <v>0</v>
      </c>
      <c r="C160" s="11">
        <v>4311</v>
      </c>
      <c r="D160" s="61" t="s">
        <v>155</v>
      </c>
      <c r="E160" s="60"/>
      <c r="F160" s="60"/>
      <c r="G160" s="4"/>
    </row>
    <row r="161" spans="1:7" ht="18" customHeight="1">
      <c r="A161" s="60">
        <f t="shared" si="6"/>
        <v>0</v>
      </c>
      <c r="B161" s="60">
        <v>0</v>
      </c>
      <c r="C161" s="11">
        <v>4312</v>
      </c>
      <c r="D161" s="61" t="s">
        <v>416</v>
      </c>
      <c r="E161" s="60"/>
      <c r="F161" s="60"/>
      <c r="G161" s="4"/>
    </row>
    <row r="162" spans="1:7" ht="18" customHeight="1">
      <c r="A162" s="60">
        <f t="shared" si="6"/>
        <v>283893040</v>
      </c>
      <c r="B162" s="60">
        <v>283893040</v>
      </c>
      <c r="C162" s="11">
        <v>4321</v>
      </c>
      <c r="D162" s="61" t="s">
        <v>461</v>
      </c>
      <c r="E162" s="60"/>
      <c r="F162" s="60"/>
      <c r="G162" s="4"/>
    </row>
    <row r="163" spans="1:7" ht="18" customHeight="1">
      <c r="A163" s="60">
        <f t="shared" si="6"/>
        <v>371351000</v>
      </c>
      <c r="B163" s="60">
        <v>371351000</v>
      </c>
      <c r="C163" s="11">
        <v>4322</v>
      </c>
      <c r="D163" s="61" t="s">
        <v>462</v>
      </c>
      <c r="E163" s="60"/>
      <c r="F163" s="60"/>
      <c r="G163" s="4"/>
    </row>
    <row r="164" spans="1:7" ht="18" customHeight="1">
      <c r="A164" s="60">
        <f t="shared" si="6"/>
        <v>159234290</v>
      </c>
      <c r="B164" s="60">
        <v>159234290</v>
      </c>
      <c r="C164" s="11">
        <v>4323</v>
      </c>
      <c r="D164" s="61" t="s">
        <v>463</v>
      </c>
      <c r="E164" s="60"/>
      <c r="F164" s="60"/>
      <c r="G164" s="4"/>
    </row>
    <row r="165" spans="1:7" ht="18" customHeight="1">
      <c r="A165" s="60">
        <f t="shared" si="6"/>
        <v>308000</v>
      </c>
      <c r="B165" s="60">
        <v>308000</v>
      </c>
      <c r="C165" s="11">
        <v>4324</v>
      </c>
      <c r="D165" s="61" t="s">
        <v>968</v>
      </c>
      <c r="E165" s="60"/>
      <c r="F165" s="60"/>
      <c r="G165" s="4"/>
    </row>
    <row r="166" spans="1:7" ht="18" customHeight="1">
      <c r="A166" s="60">
        <f t="shared" si="6"/>
        <v>41455000</v>
      </c>
      <c r="B166" s="60">
        <v>41455000</v>
      </c>
      <c r="C166" s="11">
        <v>4325</v>
      </c>
      <c r="D166" s="61" t="s">
        <v>464</v>
      </c>
      <c r="E166" s="60"/>
      <c r="F166" s="60"/>
      <c r="G166" s="4"/>
    </row>
    <row r="167" spans="1:7" ht="18" customHeight="1">
      <c r="A167" s="60">
        <f t="shared" si="6"/>
        <v>6681000</v>
      </c>
      <c r="B167" s="60">
        <v>6681000</v>
      </c>
      <c r="C167" s="11">
        <v>4329</v>
      </c>
      <c r="D167" s="61" t="s">
        <v>143</v>
      </c>
      <c r="E167" s="60"/>
      <c r="F167" s="60"/>
      <c r="G167" s="4"/>
    </row>
    <row r="168" spans="1:7" ht="18" customHeight="1">
      <c r="A168" s="60">
        <f t="shared" si="6"/>
        <v>0</v>
      </c>
      <c r="B168" s="60">
        <v>0</v>
      </c>
      <c r="C168" s="11">
        <v>4331</v>
      </c>
      <c r="D168" s="61" t="s">
        <v>643</v>
      </c>
      <c r="E168" s="60"/>
      <c r="F168" s="60"/>
      <c r="G168" s="4"/>
    </row>
    <row r="169" spans="1:7" ht="18" customHeight="1">
      <c r="A169" s="60">
        <f t="shared" si="6"/>
        <v>149912616</v>
      </c>
      <c r="B169" s="60">
        <v>149912616</v>
      </c>
      <c r="C169" s="11">
        <v>4332</v>
      </c>
      <c r="D169" s="61" t="s">
        <v>644</v>
      </c>
      <c r="E169" s="60"/>
      <c r="F169" s="60"/>
      <c r="G169" s="4"/>
    </row>
    <row r="170" spans="1:6" s="66" customFormat="1" ht="18" customHeight="1">
      <c r="A170" s="56">
        <f>SUM(A171:A180)</f>
        <v>557834919</v>
      </c>
      <c r="B170" s="56">
        <f>SUM(B171:B180)</f>
        <v>557834919</v>
      </c>
      <c r="C170" s="68">
        <v>4400</v>
      </c>
      <c r="D170" s="57" t="s">
        <v>177</v>
      </c>
      <c r="E170" s="56">
        <f>SUM(E171:E179)</f>
        <v>0</v>
      </c>
      <c r="F170" s="56"/>
    </row>
    <row r="171" spans="1:7" ht="18" customHeight="1">
      <c r="A171" s="60">
        <f>B171-E171</f>
        <v>0</v>
      </c>
      <c r="B171" s="60"/>
      <c r="C171" s="11">
        <v>4411</v>
      </c>
      <c r="D171" s="61" t="s">
        <v>645</v>
      </c>
      <c r="E171" s="60"/>
      <c r="F171" s="60"/>
      <c r="G171" s="4"/>
    </row>
    <row r="172" spans="1:7" ht="18" customHeight="1">
      <c r="A172" s="60">
        <f>B172-E172</f>
        <v>2154974</v>
      </c>
      <c r="B172" s="60">
        <v>2154974</v>
      </c>
      <c r="C172" s="11">
        <v>4421</v>
      </c>
      <c r="D172" s="61" t="s">
        <v>646</v>
      </c>
      <c r="E172" s="60"/>
      <c r="F172" s="60"/>
      <c r="G172" s="4"/>
    </row>
    <row r="173" spans="1:7" ht="18" customHeight="1">
      <c r="A173" s="60">
        <f aca="true" t="shared" si="7" ref="A173:A179">B173-E173</f>
        <v>0</v>
      </c>
      <c r="B173" s="60"/>
      <c r="C173" s="11">
        <v>4422</v>
      </c>
      <c r="D173" s="520" t="s">
        <v>974</v>
      </c>
      <c r="E173" s="60"/>
      <c r="F173" s="60"/>
      <c r="G173" s="4"/>
    </row>
    <row r="174" spans="1:7" ht="18" customHeight="1">
      <c r="A174" s="60">
        <f t="shared" si="7"/>
        <v>0</v>
      </c>
      <c r="B174" s="60"/>
      <c r="C174" s="11">
        <v>4423</v>
      </c>
      <c r="D174" s="520" t="s">
        <v>975</v>
      </c>
      <c r="E174" s="60"/>
      <c r="F174" s="60"/>
      <c r="G174" s="4"/>
    </row>
    <row r="175" spans="1:7" ht="18" customHeight="1">
      <c r="A175" s="60">
        <f t="shared" si="7"/>
        <v>0</v>
      </c>
      <c r="B175" s="60"/>
      <c r="C175" s="11">
        <v>4424</v>
      </c>
      <c r="D175" s="520" t="s">
        <v>976</v>
      </c>
      <c r="E175" s="60"/>
      <c r="F175" s="60"/>
      <c r="G175" s="4"/>
    </row>
    <row r="176" spans="1:7" ht="18" customHeight="1">
      <c r="A176" s="60">
        <f t="shared" si="7"/>
        <v>0</v>
      </c>
      <c r="B176" s="60"/>
      <c r="C176" s="11">
        <v>4425</v>
      </c>
      <c r="D176" s="520" t="s">
        <v>977</v>
      </c>
      <c r="E176" s="60"/>
      <c r="F176" s="60"/>
      <c r="G176" s="4"/>
    </row>
    <row r="177" spans="1:7" ht="18" customHeight="1">
      <c r="A177" s="60">
        <f t="shared" si="7"/>
        <v>0</v>
      </c>
      <c r="B177" s="60"/>
      <c r="C177" s="11">
        <v>4426</v>
      </c>
      <c r="D177" s="61" t="s">
        <v>855</v>
      </c>
      <c r="E177" s="60"/>
      <c r="F177" s="60"/>
      <c r="G177" s="4"/>
    </row>
    <row r="178" spans="1:7" ht="18" customHeight="1">
      <c r="A178" s="60">
        <f t="shared" si="7"/>
        <v>0</v>
      </c>
      <c r="B178" s="60"/>
      <c r="C178" s="11">
        <v>4427</v>
      </c>
      <c r="D178" s="520" t="s">
        <v>978</v>
      </c>
      <c r="E178" s="60"/>
      <c r="F178" s="60"/>
      <c r="G178" s="4"/>
    </row>
    <row r="179" spans="1:7" ht="18" customHeight="1">
      <c r="A179" s="60">
        <f t="shared" si="7"/>
        <v>69795147</v>
      </c>
      <c r="B179" s="60">
        <v>69795147</v>
      </c>
      <c r="C179" s="11">
        <v>4428</v>
      </c>
      <c r="D179" s="61" t="s">
        <v>553</v>
      </c>
      <c r="E179" s="60"/>
      <c r="F179" s="60"/>
      <c r="G179" s="4"/>
    </row>
    <row r="180" spans="1:7" ht="18" customHeight="1">
      <c r="A180" s="60">
        <f>B180-E180</f>
        <v>485884798</v>
      </c>
      <c r="B180" s="60">
        <v>485884798</v>
      </c>
      <c r="C180" s="11">
        <v>4429</v>
      </c>
      <c r="D180" s="61" t="s">
        <v>1086</v>
      </c>
      <c r="E180" s="60"/>
      <c r="F180" s="60"/>
      <c r="G180" s="4"/>
    </row>
    <row r="181" spans="1:6" s="66" customFormat="1" ht="18" customHeight="1">
      <c r="A181" s="56">
        <f>SUM(A182)</f>
        <v>0</v>
      </c>
      <c r="B181" s="56">
        <f>SUM(B182)</f>
        <v>0</v>
      </c>
      <c r="C181" s="68">
        <v>4500</v>
      </c>
      <c r="D181" s="57" t="s">
        <v>994</v>
      </c>
      <c r="E181" s="56">
        <v>0</v>
      </c>
      <c r="F181" s="56"/>
    </row>
    <row r="182" spans="1:7" ht="18" customHeight="1">
      <c r="A182" s="60">
        <f>B182-E182</f>
        <v>0</v>
      </c>
      <c r="B182" s="60"/>
      <c r="C182" s="11">
        <v>4515</v>
      </c>
      <c r="D182" s="61" t="s">
        <v>993</v>
      </c>
      <c r="E182" s="60"/>
      <c r="F182" s="60"/>
      <c r="G182" s="4"/>
    </row>
    <row r="183" spans="1:7" ht="18" customHeight="1">
      <c r="A183" s="487">
        <f>SUM(A184:A187)</f>
        <v>363165830</v>
      </c>
      <c r="B183" s="487">
        <f>SUM(B184:B187)</f>
        <v>363165830</v>
      </c>
      <c r="C183" s="488"/>
      <c r="D183" s="489" t="s">
        <v>148</v>
      </c>
      <c r="E183" s="487">
        <f>SUM(E184:E187)</f>
        <v>0</v>
      </c>
      <c r="F183" s="487">
        <f>SUM(F184:F187)</f>
        <v>0</v>
      </c>
      <c r="G183" s="4"/>
    </row>
    <row r="184" spans="1:7" ht="18" customHeight="1">
      <c r="A184" s="60">
        <f>B184</f>
        <v>129920000</v>
      </c>
      <c r="B184" s="60">
        <v>129920000</v>
      </c>
      <c r="C184" s="11">
        <v>3112</v>
      </c>
      <c r="D184" s="368" t="s">
        <v>149</v>
      </c>
      <c r="E184" s="60"/>
      <c r="F184" s="60"/>
      <c r="G184" s="4"/>
    </row>
    <row r="185" spans="1:7" ht="18" customHeight="1">
      <c r="A185" s="60">
        <f>B185-E185</f>
        <v>233245830</v>
      </c>
      <c r="B185" s="60">
        <v>233245830</v>
      </c>
      <c r="C185" s="11">
        <v>3113</v>
      </c>
      <c r="D185" s="368" t="s">
        <v>150</v>
      </c>
      <c r="E185" s="60"/>
      <c r="F185" s="60"/>
      <c r="G185" s="4"/>
    </row>
    <row r="186" spans="1:7" ht="18" customHeight="1">
      <c r="A186" s="60">
        <f>B186</f>
        <v>0</v>
      </c>
      <c r="B186" s="60"/>
      <c r="C186" s="11">
        <v>3120</v>
      </c>
      <c r="D186" s="368" t="s">
        <v>151</v>
      </c>
      <c r="E186" s="60"/>
      <c r="F186" s="60"/>
      <c r="G186" s="4"/>
    </row>
    <row r="187" spans="1:7" ht="18" customHeight="1">
      <c r="A187" s="60"/>
      <c r="B187" s="60"/>
      <c r="C187" s="8">
        <v>3132</v>
      </c>
      <c r="D187" s="368" t="s">
        <v>152</v>
      </c>
      <c r="E187" s="60"/>
      <c r="F187" s="60">
        <f>E187</f>
        <v>0</v>
      </c>
      <c r="G187" s="4"/>
    </row>
    <row r="188" spans="1:6" s="59" customFormat="1" ht="18" customHeight="1">
      <c r="A188" s="244">
        <f>A76+A115+A183</f>
        <v>5630926237</v>
      </c>
      <c r="B188" s="244">
        <f>B76+B115+B183</f>
        <v>5679426237</v>
      </c>
      <c r="C188" s="822" t="s">
        <v>648</v>
      </c>
      <c r="D188" s="823"/>
      <c r="E188" s="244">
        <f>E76+E115+E183</f>
        <v>5912462194</v>
      </c>
      <c r="F188" s="244">
        <f>F76+F115+F183</f>
        <v>5863962194</v>
      </c>
    </row>
    <row r="189" spans="1:6" s="59" customFormat="1" ht="18" customHeight="1">
      <c r="A189" s="244">
        <f>A75+A188</f>
        <v>37154126106</v>
      </c>
      <c r="B189" s="244">
        <f>B75+B188</f>
        <v>61523614445</v>
      </c>
      <c r="C189" s="822" t="s">
        <v>132</v>
      </c>
      <c r="D189" s="823"/>
      <c r="E189" s="244">
        <f>E75+E188</f>
        <v>61523614445</v>
      </c>
      <c r="F189" s="244">
        <f>F75+F188</f>
        <v>37154126106</v>
      </c>
    </row>
    <row r="190" spans="1:7" ht="18" customHeight="1">
      <c r="A190" s="70"/>
      <c r="B190" s="70"/>
      <c r="E190" s="70"/>
      <c r="F190" s="70"/>
      <c r="G190" s="4"/>
    </row>
    <row r="191" ht="18" customHeight="1">
      <c r="G191" s="4"/>
    </row>
    <row r="192" ht="18" customHeight="1">
      <c r="G192" s="4"/>
    </row>
    <row r="193" ht="18" customHeight="1">
      <c r="G193" s="4"/>
    </row>
    <row r="194" ht="18" customHeight="1">
      <c r="G194" s="4"/>
    </row>
    <row r="195" ht="18" customHeight="1">
      <c r="G195" s="4"/>
    </row>
    <row r="196" ht="18" customHeight="1">
      <c r="G196" s="4"/>
    </row>
    <row r="197" ht="18" customHeight="1">
      <c r="G197" s="4"/>
    </row>
    <row r="198" ht="18" customHeight="1">
      <c r="G198" s="4"/>
    </row>
    <row r="199" ht="18" customHeight="1">
      <c r="G199" s="4"/>
    </row>
  </sheetData>
  <mergeCells count="8">
    <mergeCell ref="C188:D188"/>
    <mergeCell ref="C189:D189"/>
    <mergeCell ref="A1:F1"/>
    <mergeCell ref="A2:F2"/>
    <mergeCell ref="C4:D4"/>
    <mergeCell ref="A4:B4"/>
    <mergeCell ref="E4:F4"/>
    <mergeCell ref="C75:D75"/>
  </mergeCells>
  <printOptions horizontalCentered="1"/>
  <pageMargins left="0.7480314960629921" right="0.5511811023622047" top="0.984251968503937" bottom="0.984251968503937" header="0.5118110236220472" footer="0.5118110236220472"/>
  <pageSetup firstPageNumber="59" useFirstPageNumber="1" horizontalDpi="600" verticalDpi="600" orientation="landscape" paperSize="9" r:id="rId1"/>
  <headerFooter alignWithMargins="0">
    <oddHeader>&amp;L&amp;"굴림체,보통"〔별지 제8호 서식〕</oddHeader>
    <oddFooter>&amp;C2009교비결산서&amp;R&amp;P페이지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0"/>
  <dimension ref="A1:L10"/>
  <sheetViews>
    <sheetView zoomScaleSheetLayoutView="50" workbookViewId="0" topLeftCell="A1">
      <selection activeCell="F9" sqref="F9"/>
    </sheetView>
  </sheetViews>
  <sheetFormatPr defaultColWidth="8.88671875" defaultRowHeight="43.5" customHeight="1"/>
  <cols>
    <col min="1" max="16384" width="8.88671875" style="1" customWidth="1"/>
  </cols>
  <sheetData>
    <row r="1" spans="2:12" ht="43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4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4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43.5" customHeight="1">
      <c r="A5" s="617" t="s">
        <v>715</v>
      </c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617"/>
    </row>
    <row r="6" spans="1:12" ht="43.5" customHeight="1">
      <c r="A6" s="617" t="s">
        <v>1165</v>
      </c>
      <c r="B6" s="617"/>
      <c r="C6" s="617"/>
      <c r="D6" s="617"/>
      <c r="E6" s="617"/>
      <c r="F6" s="617"/>
      <c r="G6" s="617"/>
      <c r="H6" s="617"/>
      <c r="I6" s="617"/>
      <c r="J6" s="617"/>
      <c r="K6" s="617"/>
      <c r="L6" s="617"/>
    </row>
    <row r="7" spans="1:12" ht="4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4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4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4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</sheetData>
  <mergeCells count="2">
    <mergeCell ref="A5:L5"/>
    <mergeCell ref="A6:L6"/>
  </mergeCells>
  <printOptions/>
  <pageMargins left="1.27" right="0.75" top="1" bottom="1" header="0.5" footer="0.5"/>
  <pageSetup horizontalDpi="600" verticalDpi="600" orientation="landscape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I587"/>
  <sheetViews>
    <sheetView zoomScaleSheetLayoutView="100" workbookViewId="0" topLeftCell="A1">
      <selection activeCell="E94" sqref="E94"/>
    </sheetView>
  </sheetViews>
  <sheetFormatPr defaultColWidth="8.88671875" defaultRowHeight="13.5"/>
  <cols>
    <col min="1" max="1" width="17.4453125" style="6" customWidth="1"/>
    <col min="2" max="2" width="16.99609375" style="6" customWidth="1"/>
    <col min="3" max="3" width="20.21484375" style="6" customWidth="1"/>
    <col min="4" max="5" width="17.77734375" style="284" customWidth="1"/>
    <col min="6" max="6" width="17.77734375" style="304" customWidth="1"/>
    <col min="7" max="7" width="7.3359375" style="285" customWidth="1"/>
    <col min="8" max="8" width="0.23046875" style="29" hidden="1" customWidth="1"/>
    <col min="9" max="16384" width="8.88671875" style="29" customWidth="1"/>
  </cols>
  <sheetData>
    <row r="1" spans="1:8" ht="27.75" customHeight="1">
      <c r="A1" s="595" t="s">
        <v>502</v>
      </c>
      <c r="B1" s="595"/>
      <c r="C1" s="595"/>
      <c r="D1" s="595"/>
      <c r="E1" s="595"/>
      <c r="F1" s="595"/>
      <c r="G1" s="595"/>
      <c r="H1" s="499"/>
    </row>
    <row r="2" spans="1:8" ht="14.25" customHeight="1">
      <c r="A2" s="596" t="str">
        <f>총괄표!A2</f>
        <v>(2009년 3월 1일부터 2010년 2월 28일까지)</v>
      </c>
      <c r="B2" s="596"/>
      <c r="C2" s="596"/>
      <c r="D2" s="596"/>
      <c r="E2" s="596"/>
      <c r="F2" s="596"/>
      <c r="G2" s="596"/>
      <c r="H2" s="500"/>
    </row>
    <row r="3" spans="1:7" ht="23.25" customHeight="1">
      <c r="A3" s="597" t="s">
        <v>503</v>
      </c>
      <c r="B3" s="597"/>
      <c r="C3" s="597"/>
      <c r="D3" s="597"/>
      <c r="E3" s="597"/>
      <c r="F3" s="597"/>
      <c r="G3" s="597"/>
    </row>
    <row r="4" spans="6:7" ht="14.25" customHeight="1">
      <c r="F4" s="495" t="s">
        <v>185</v>
      </c>
      <c r="G4" s="495"/>
    </row>
    <row r="5" spans="1:8" ht="17.25" customHeight="1">
      <c r="A5" s="606" t="s">
        <v>852</v>
      </c>
      <c r="B5" s="584"/>
      <c r="C5" s="585"/>
      <c r="D5" s="598" t="s">
        <v>687</v>
      </c>
      <c r="E5" s="600" t="s">
        <v>688</v>
      </c>
      <c r="F5" s="602" t="s">
        <v>776</v>
      </c>
      <c r="G5" s="604" t="s">
        <v>862</v>
      </c>
      <c r="H5" s="496"/>
    </row>
    <row r="6" spans="1:8" ht="17.25" customHeight="1">
      <c r="A6" s="429" t="s">
        <v>684</v>
      </c>
      <c r="B6" s="430" t="s">
        <v>685</v>
      </c>
      <c r="C6" s="431" t="s">
        <v>686</v>
      </c>
      <c r="D6" s="599"/>
      <c r="E6" s="601"/>
      <c r="F6" s="603"/>
      <c r="G6" s="605"/>
      <c r="H6" s="497"/>
    </row>
    <row r="7" spans="1:9" s="30" customFormat="1" ht="25.5" customHeight="1">
      <c r="A7" s="608" t="s">
        <v>504</v>
      </c>
      <c r="B7" s="609"/>
      <c r="C7" s="610"/>
      <c r="D7" s="505">
        <f>D8+D12</f>
        <v>5615339000</v>
      </c>
      <c r="E7" s="505">
        <f>E8+E12</f>
        <v>4996121070</v>
      </c>
      <c r="F7" s="506">
        <f>E7-D7</f>
        <v>-619217930</v>
      </c>
      <c r="G7" s="172"/>
      <c r="H7" s="48"/>
      <c r="I7" s="507"/>
    </row>
    <row r="8" spans="1:9" ht="25.5" customHeight="1">
      <c r="A8" s="236"/>
      <c r="B8" s="618" t="s">
        <v>505</v>
      </c>
      <c r="C8" s="619"/>
      <c r="D8" s="508">
        <f>SUM(D9:D11)</f>
        <v>5615339000</v>
      </c>
      <c r="E8" s="508">
        <f>SUM(E9:E11)</f>
        <v>4996121070</v>
      </c>
      <c r="F8" s="509">
        <f aca="true" t="shared" si="0" ref="F8:F73">E8-D8</f>
        <v>-619217930</v>
      </c>
      <c r="G8" s="175" t="s">
        <v>676</v>
      </c>
      <c r="H8" s="47"/>
      <c r="I8" s="510"/>
    </row>
    <row r="9" spans="1:9" ht="25.5" customHeight="1">
      <c r="A9" s="237"/>
      <c r="B9" s="234"/>
      <c r="C9" s="240" t="s">
        <v>506</v>
      </c>
      <c r="D9" s="508">
        <v>315339000</v>
      </c>
      <c r="E9" s="509">
        <v>275849000</v>
      </c>
      <c r="F9" s="509">
        <f t="shared" si="0"/>
        <v>-39490000</v>
      </c>
      <c r="G9" s="175" t="s">
        <v>676</v>
      </c>
      <c r="H9" s="47"/>
      <c r="I9" s="510"/>
    </row>
    <row r="10" spans="1:9" ht="25.5" customHeight="1">
      <c r="A10" s="237"/>
      <c r="B10" s="235"/>
      <c r="C10" s="240" t="s">
        <v>507</v>
      </c>
      <c r="D10" s="508">
        <v>5300000000</v>
      </c>
      <c r="E10" s="509">
        <v>4720272070</v>
      </c>
      <c r="F10" s="509">
        <f t="shared" si="0"/>
        <v>-579727930</v>
      </c>
      <c r="G10" s="175" t="s">
        <v>676</v>
      </c>
      <c r="H10" s="47"/>
      <c r="I10" s="510"/>
    </row>
    <row r="11" spans="1:9" ht="25.5" customHeight="1">
      <c r="A11" s="237"/>
      <c r="B11" s="238"/>
      <c r="C11" s="240" t="s">
        <v>905</v>
      </c>
      <c r="D11" s="508"/>
      <c r="E11" s="508"/>
      <c r="F11" s="509">
        <f t="shared" si="0"/>
        <v>0</v>
      </c>
      <c r="G11" s="175"/>
      <c r="H11" s="47"/>
      <c r="I11" s="510"/>
    </row>
    <row r="12" spans="1:9" ht="25.5" customHeight="1">
      <c r="A12" s="237"/>
      <c r="B12" s="239" t="s">
        <v>508</v>
      </c>
      <c r="C12" s="240"/>
      <c r="D12" s="508">
        <f>SUM(D13)</f>
        <v>0</v>
      </c>
      <c r="E12" s="508">
        <f>SUM(E13)</f>
        <v>0</v>
      </c>
      <c r="F12" s="509">
        <f t="shared" si="0"/>
        <v>0</v>
      </c>
      <c r="G12" s="175"/>
      <c r="H12" s="47"/>
      <c r="I12" s="510"/>
    </row>
    <row r="13" spans="1:9" ht="25.5" customHeight="1" hidden="1">
      <c r="A13" s="428"/>
      <c r="B13" s="239"/>
      <c r="C13" s="240" t="s">
        <v>299</v>
      </c>
      <c r="D13" s="508"/>
      <c r="E13" s="509"/>
      <c r="F13" s="509">
        <f t="shared" si="0"/>
        <v>0</v>
      </c>
      <c r="G13" s="175"/>
      <c r="H13" s="47"/>
      <c r="I13" s="510"/>
    </row>
    <row r="14" spans="1:9" ht="25.5" customHeight="1">
      <c r="A14" s="611" t="s">
        <v>526</v>
      </c>
      <c r="B14" s="612"/>
      <c r="C14" s="619"/>
      <c r="D14" s="508">
        <f>D15+D22+D26</f>
        <v>247773000</v>
      </c>
      <c r="E14" s="508">
        <f>E15+E22+E26</f>
        <v>225626866</v>
      </c>
      <c r="F14" s="509">
        <f t="shared" si="0"/>
        <v>-22146134</v>
      </c>
      <c r="G14" s="175" t="s">
        <v>746</v>
      </c>
      <c r="H14" s="47"/>
      <c r="I14" s="510"/>
    </row>
    <row r="15" spans="1:9" ht="25.5" customHeight="1">
      <c r="A15" s="236"/>
      <c r="B15" s="618" t="s">
        <v>509</v>
      </c>
      <c r="C15" s="619"/>
      <c r="D15" s="511">
        <f>SUM(D16:D21)</f>
        <v>2000</v>
      </c>
      <c r="E15" s="511">
        <f>SUM(E16:E21)</f>
        <v>0</v>
      </c>
      <c r="F15" s="509">
        <f t="shared" si="0"/>
        <v>-2000</v>
      </c>
      <c r="G15" s="512"/>
      <c r="H15" s="47"/>
      <c r="I15" s="510"/>
    </row>
    <row r="16" spans="1:9" ht="25.5" customHeight="1">
      <c r="A16" s="237"/>
      <c r="B16" s="525"/>
      <c r="C16" s="240" t="s">
        <v>510</v>
      </c>
      <c r="D16" s="508"/>
      <c r="E16" s="509"/>
      <c r="F16" s="509">
        <f t="shared" si="0"/>
        <v>0</v>
      </c>
      <c r="G16" s="175"/>
      <c r="H16" s="47"/>
      <c r="I16" s="510"/>
    </row>
    <row r="17" spans="1:9" ht="25.5" customHeight="1">
      <c r="A17" s="237"/>
      <c r="B17" s="526"/>
      <c r="C17" s="240" t="s">
        <v>511</v>
      </c>
      <c r="D17" s="508">
        <v>1000</v>
      </c>
      <c r="E17" s="509">
        <v>0</v>
      </c>
      <c r="F17" s="509">
        <f t="shared" si="0"/>
        <v>-1000</v>
      </c>
      <c r="G17" s="175" t="s">
        <v>676</v>
      </c>
      <c r="H17" s="47"/>
      <c r="I17" s="510"/>
    </row>
    <row r="18" spans="1:9" ht="25.5" customHeight="1">
      <c r="A18" s="237"/>
      <c r="B18" s="526"/>
      <c r="C18" s="240" t="s">
        <v>906</v>
      </c>
      <c r="D18" s="508"/>
      <c r="E18" s="508"/>
      <c r="F18" s="509">
        <f t="shared" si="0"/>
        <v>0</v>
      </c>
      <c r="G18" s="175"/>
      <c r="H18" s="47"/>
      <c r="I18" s="510"/>
    </row>
    <row r="19" spans="1:9" ht="25.5" customHeight="1">
      <c r="A19" s="237"/>
      <c r="B19" s="526"/>
      <c r="C19" s="413" t="s">
        <v>907</v>
      </c>
      <c r="D19" s="515"/>
      <c r="E19" s="515"/>
      <c r="F19" s="516">
        <f t="shared" si="0"/>
        <v>0</v>
      </c>
      <c r="G19" s="514"/>
      <c r="H19" s="47"/>
      <c r="I19" s="510"/>
    </row>
    <row r="20" spans="1:9" ht="25.5" customHeight="1">
      <c r="A20" s="237"/>
      <c r="B20" s="526"/>
      <c r="C20" s="466" t="s">
        <v>662</v>
      </c>
      <c r="D20" s="505">
        <v>1000</v>
      </c>
      <c r="E20" s="505">
        <v>0</v>
      </c>
      <c r="F20" s="506">
        <f t="shared" si="0"/>
        <v>-1000</v>
      </c>
      <c r="G20" s="172"/>
      <c r="H20" s="47"/>
      <c r="I20" s="510"/>
    </row>
    <row r="21" spans="1:9" ht="25.5" customHeight="1">
      <c r="A21" s="237"/>
      <c r="B21" s="115"/>
      <c r="C21" s="240" t="s">
        <v>908</v>
      </c>
      <c r="D21" s="508"/>
      <c r="E21" s="508"/>
      <c r="F21" s="509">
        <f t="shared" si="0"/>
        <v>0</v>
      </c>
      <c r="G21" s="175"/>
      <c r="H21" s="47"/>
      <c r="I21" s="510"/>
    </row>
    <row r="22" spans="1:9" ht="25.5" customHeight="1">
      <c r="A22" s="237"/>
      <c r="B22" s="618" t="s">
        <v>512</v>
      </c>
      <c r="C22" s="619"/>
      <c r="D22" s="508">
        <f>SUM(D23:D25)</f>
        <v>22001000</v>
      </c>
      <c r="E22" s="508">
        <f>SUM(E23:E25)</f>
        <v>7157040</v>
      </c>
      <c r="F22" s="509">
        <f t="shared" si="0"/>
        <v>-14843960</v>
      </c>
      <c r="G22" s="175"/>
      <c r="H22" s="47"/>
      <c r="I22" s="510"/>
    </row>
    <row r="23" spans="1:9" ht="25.5" customHeight="1">
      <c r="A23" s="237"/>
      <c r="B23" s="234"/>
      <c r="C23" s="240" t="s">
        <v>513</v>
      </c>
      <c r="D23" s="508">
        <v>3000000</v>
      </c>
      <c r="E23" s="509">
        <v>2000000</v>
      </c>
      <c r="F23" s="509">
        <f t="shared" si="0"/>
        <v>-1000000</v>
      </c>
      <c r="G23" s="175"/>
      <c r="H23" s="47"/>
      <c r="I23" s="510"/>
    </row>
    <row r="24" spans="1:9" ht="25.5" customHeight="1">
      <c r="A24" s="237"/>
      <c r="B24" s="235"/>
      <c r="C24" s="240" t="s">
        <v>514</v>
      </c>
      <c r="D24" s="508">
        <v>19000000</v>
      </c>
      <c r="E24" s="509">
        <v>5157040</v>
      </c>
      <c r="F24" s="509">
        <f t="shared" si="0"/>
        <v>-13842960</v>
      </c>
      <c r="G24" s="175"/>
      <c r="H24" s="47"/>
      <c r="I24" s="510"/>
    </row>
    <row r="25" spans="1:9" ht="25.5" customHeight="1">
      <c r="A25" s="237"/>
      <c r="B25" s="238"/>
      <c r="C25" s="240" t="s">
        <v>515</v>
      </c>
      <c r="D25" s="508">
        <v>1000</v>
      </c>
      <c r="E25" s="509">
        <v>0</v>
      </c>
      <c r="F25" s="509">
        <f t="shared" si="0"/>
        <v>-1000</v>
      </c>
      <c r="G25" s="175"/>
      <c r="H25" s="47"/>
      <c r="I25" s="510"/>
    </row>
    <row r="26" spans="1:9" ht="25.5" customHeight="1">
      <c r="A26" s="237"/>
      <c r="B26" s="618" t="s">
        <v>516</v>
      </c>
      <c r="C26" s="619"/>
      <c r="D26" s="508">
        <f>SUM(D27:D30)</f>
        <v>225770000</v>
      </c>
      <c r="E26" s="508">
        <f>SUM(E27:E30)</f>
        <v>218469826</v>
      </c>
      <c r="F26" s="509">
        <f t="shared" si="0"/>
        <v>-7300174</v>
      </c>
      <c r="G26" s="175"/>
      <c r="H26" s="47"/>
      <c r="I26" s="510"/>
    </row>
    <row r="27" spans="1:9" ht="25.5" customHeight="1">
      <c r="A27" s="237"/>
      <c r="B27" s="234"/>
      <c r="C27" s="240" t="s">
        <v>32</v>
      </c>
      <c r="D27" s="508"/>
      <c r="E27" s="509"/>
      <c r="F27" s="509">
        <f t="shared" si="0"/>
        <v>0</v>
      </c>
      <c r="G27" s="175"/>
      <c r="H27" s="47"/>
      <c r="I27" s="510"/>
    </row>
    <row r="28" spans="1:9" ht="25.5" customHeight="1">
      <c r="A28" s="237"/>
      <c r="B28" s="235"/>
      <c r="C28" s="240" t="s">
        <v>909</v>
      </c>
      <c r="D28" s="508"/>
      <c r="E28" s="509"/>
      <c r="F28" s="509">
        <f t="shared" si="0"/>
        <v>0</v>
      </c>
      <c r="G28" s="175"/>
      <c r="H28" s="47"/>
      <c r="I28" s="510"/>
    </row>
    <row r="29" spans="1:9" ht="25.5" customHeight="1">
      <c r="A29" s="237"/>
      <c r="B29" s="235"/>
      <c r="C29" s="240" t="s">
        <v>517</v>
      </c>
      <c r="D29" s="508"/>
      <c r="E29" s="509">
        <v>0</v>
      </c>
      <c r="F29" s="509">
        <f t="shared" si="0"/>
        <v>0</v>
      </c>
      <c r="G29" s="175"/>
      <c r="H29" s="47"/>
      <c r="I29" s="510"/>
    </row>
    <row r="30" spans="1:9" ht="25.5" customHeight="1">
      <c r="A30" s="428"/>
      <c r="B30" s="238"/>
      <c r="C30" s="240" t="s">
        <v>518</v>
      </c>
      <c r="D30" s="508">
        <v>225770000</v>
      </c>
      <c r="E30" s="509">
        <v>218469826</v>
      </c>
      <c r="F30" s="509">
        <f t="shared" si="0"/>
        <v>-7300174</v>
      </c>
      <c r="G30" s="175" t="s">
        <v>746</v>
      </c>
      <c r="H30" s="47"/>
      <c r="I30" s="510"/>
    </row>
    <row r="31" spans="1:9" ht="25.5" customHeight="1">
      <c r="A31" s="611" t="s">
        <v>519</v>
      </c>
      <c r="B31" s="612"/>
      <c r="C31" s="619"/>
      <c r="D31" s="508">
        <f>D32+D35+D38</f>
        <v>16002000</v>
      </c>
      <c r="E31" s="508">
        <f>E32+E35+E38</f>
        <v>10449300</v>
      </c>
      <c r="F31" s="509">
        <f t="shared" si="0"/>
        <v>-5552700</v>
      </c>
      <c r="G31" s="175"/>
      <c r="H31" s="47"/>
      <c r="I31" s="510"/>
    </row>
    <row r="32" spans="1:9" ht="25.5" customHeight="1">
      <c r="A32" s="236"/>
      <c r="B32" s="618" t="s">
        <v>520</v>
      </c>
      <c r="C32" s="619"/>
      <c r="D32" s="508">
        <f>SUM(D33:D34)</f>
        <v>2000</v>
      </c>
      <c r="E32" s="508">
        <f>SUM(E33:E34)</f>
        <v>0</v>
      </c>
      <c r="F32" s="509">
        <f t="shared" si="0"/>
        <v>-2000</v>
      </c>
      <c r="G32" s="175" t="s">
        <v>746</v>
      </c>
      <c r="H32" s="47"/>
      <c r="I32" s="510"/>
    </row>
    <row r="33" spans="1:9" ht="25.5" customHeight="1">
      <c r="A33" s="237"/>
      <c r="B33" s="234"/>
      <c r="C33" s="240" t="s">
        <v>521</v>
      </c>
      <c r="D33" s="508">
        <v>1000</v>
      </c>
      <c r="E33" s="509">
        <v>0</v>
      </c>
      <c r="F33" s="509">
        <f t="shared" si="0"/>
        <v>-1000</v>
      </c>
      <c r="G33" s="175" t="s">
        <v>746</v>
      </c>
      <c r="H33" s="47"/>
      <c r="I33" s="510"/>
    </row>
    <row r="34" spans="1:9" ht="25.5" customHeight="1">
      <c r="A34" s="237"/>
      <c r="B34" s="294"/>
      <c r="C34" s="413" t="s">
        <v>522</v>
      </c>
      <c r="D34" s="515">
        <v>1000</v>
      </c>
      <c r="E34" s="516">
        <v>0</v>
      </c>
      <c r="F34" s="516">
        <f t="shared" si="0"/>
        <v>-1000</v>
      </c>
      <c r="G34" s="514" t="s">
        <v>746</v>
      </c>
      <c r="H34" s="47"/>
      <c r="I34" s="510"/>
    </row>
    <row r="35" spans="1:9" ht="25.5" customHeight="1">
      <c r="A35" s="237"/>
      <c r="B35" s="615" t="s">
        <v>523</v>
      </c>
      <c r="C35" s="610"/>
      <c r="D35" s="505">
        <f>SUM(D36:D37)</f>
        <v>16000000</v>
      </c>
      <c r="E35" s="505">
        <f>SUM(E36:E37)</f>
        <v>10449300</v>
      </c>
      <c r="F35" s="506">
        <f t="shared" si="0"/>
        <v>-5550700</v>
      </c>
      <c r="G35" s="172" t="s">
        <v>746</v>
      </c>
      <c r="H35" s="47"/>
      <c r="I35" s="510"/>
    </row>
    <row r="36" spans="1:9" ht="25.5" customHeight="1">
      <c r="A36" s="237"/>
      <c r="B36" s="234"/>
      <c r="C36" s="240" t="s">
        <v>524</v>
      </c>
      <c r="D36" s="508">
        <v>4000000</v>
      </c>
      <c r="E36" s="509">
        <v>2949300</v>
      </c>
      <c r="F36" s="509">
        <f t="shared" si="0"/>
        <v>-1050700</v>
      </c>
      <c r="G36" s="175"/>
      <c r="H36" s="47"/>
      <c r="I36" s="510"/>
    </row>
    <row r="37" spans="1:9" ht="25.5" customHeight="1">
      <c r="A37" s="237"/>
      <c r="B37" s="238"/>
      <c r="C37" s="240" t="s">
        <v>525</v>
      </c>
      <c r="D37" s="508">
        <v>12000000</v>
      </c>
      <c r="E37" s="509">
        <v>7500000</v>
      </c>
      <c r="F37" s="509">
        <f t="shared" si="0"/>
        <v>-4500000</v>
      </c>
      <c r="G37" s="175"/>
      <c r="H37" s="47"/>
      <c r="I37" s="510"/>
    </row>
    <row r="38" spans="1:9" ht="25.5" customHeight="1">
      <c r="A38" s="237"/>
      <c r="B38" s="618" t="s">
        <v>910</v>
      </c>
      <c r="C38" s="619"/>
      <c r="D38" s="508">
        <f>SUM(D39:D41)</f>
        <v>0</v>
      </c>
      <c r="E38" s="508">
        <f>SUM(E39:E41)</f>
        <v>0</v>
      </c>
      <c r="F38" s="509">
        <f t="shared" si="0"/>
        <v>0</v>
      </c>
      <c r="G38" s="175"/>
      <c r="H38" s="47"/>
      <c r="I38" s="510"/>
    </row>
    <row r="39" spans="1:9" ht="25.5" customHeight="1">
      <c r="A39" s="237"/>
      <c r="B39" s="234"/>
      <c r="C39" s="240" t="s">
        <v>911</v>
      </c>
      <c r="D39" s="508"/>
      <c r="E39" s="508"/>
      <c r="F39" s="509">
        <f t="shared" si="0"/>
        <v>0</v>
      </c>
      <c r="G39" s="175"/>
      <c r="H39" s="47"/>
      <c r="I39" s="510"/>
    </row>
    <row r="40" spans="1:9" ht="25.5" customHeight="1">
      <c r="A40" s="237"/>
      <c r="B40" s="235"/>
      <c r="C40" s="240" t="s">
        <v>912</v>
      </c>
      <c r="D40" s="508"/>
      <c r="E40" s="508"/>
      <c r="F40" s="509">
        <f t="shared" si="0"/>
        <v>0</v>
      </c>
      <c r="G40" s="175"/>
      <c r="H40" s="47"/>
      <c r="I40" s="510"/>
    </row>
    <row r="41" spans="1:9" ht="25.5" customHeight="1">
      <c r="A41" s="428"/>
      <c r="B41" s="238"/>
      <c r="C41" s="240" t="s">
        <v>913</v>
      </c>
      <c r="D41" s="508"/>
      <c r="E41" s="508"/>
      <c r="F41" s="509">
        <f t="shared" si="0"/>
        <v>0</v>
      </c>
      <c r="G41" s="175"/>
      <c r="H41" s="47"/>
      <c r="I41" s="510"/>
    </row>
    <row r="42" spans="1:9" ht="25.5" customHeight="1">
      <c r="A42" s="611" t="s">
        <v>465</v>
      </c>
      <c r="B42" s="612"/>
      <c r="C42" s="619"/>
      <c r="D42" s="508">
        <f>D43+D45</f>
        <v>586720000</v>
      </c>
      <c r="E42" s="508">
        <f>E43+E45</f>
        <v>561288845</v>
      </c>
      <c r="F42" s="509">
        <f t="shared" si="0"/>
        <v>-25431155</v>
      </c>
      <c r="G42" s="175"/>
      <c r="H42" s="47"/>
      <c r="I42" s="510"/>
    </row>
    <row r="43" spans="1:9" ht="25.5" customHeight="1">
      <c r="A43" s="236"/>
      <c r="B43" s="618" t="s">
        <v>527</v>
      </c>
      <c r="C43" s="619"/>
      <c r="D43" s="508">
        <f>D44</f>
        <v>70000000</v>
      </c>
      <c r="E43" s="508">
        <f>E44</f>
        <v>69795147</v>
      </c>
      <c r="F43" s="509">
        <f t="shared" si="0"/>
        <v>-204853</v>
      </c>
      <c r="G43" s="175"/>
      <c r="H43" s="47"/>
      <c r="I43" s="510"/>
    </row>
    <row r="44" spans="1:9" ht="25.5" customHeight="1">
      <c r="A44" s="237"/>
      <c r="B44" s="239"/>
      <c r="C44" s="240" t="s">
        <v>528</v>
      </c>
      <c r="D44" s="508">
        <v>70000000</v>
      </c>
      <c r="E44" s="509">
        <v>69795147</v>
      </c>
      <c r="F44" s="509">
        <f t="shared" si="0"/>
        <v>-204853</v>
      </c>
      <c r="G44" s="175"/>
      <c r="H44" s="47"/>
      <c r="I44" s="510"/>
    </row>
    <row r="45" spans="1:9" ht="25.5" customHeight="1">
      <c r="A45" s="613"/>
      <c r="B45" s="618" t="s">
        <v>529</v>
      </c>
      <c r="C45" s="619"/>
      <c r="D45" s="287">
        <f>D46+D47</f>
        <v>516720000</v>
      </c>
      <c r="E45" s="287">
        <f>E46+E47</f>
        <v>491493698</v>
      </c>
      <c r="F45" s="307">
        <f t="shared" si="0"/>
        <v>-25226302</v>
      </c>
      <c r="G45" s="175"/>
      <c r="H45" s="47"/>
      <c r="I45" s="510"/>
    </row>
    <row r="46" spans="1:9" ht="25.5" customHeight="1">
      <c r="A46" s="613"/>
      <c r="B46" s="545"/>
      <c r="C46" s="240" t="s">
        <v>530</v>
      </c>
      <c r="D46" s="287">
        <v>6000000</v>
      </c>
      <c r="E46" s="28">
        <v>5608900</v>
      </c>
      <c r="F46" s="307">
        <f>E46-D46</f>
        <v>-391100</v>
      </c>
      <c r="G46" s="175"/>
      <c r="H46" s="47"/>
      <c r="I46" s="510"/>
    </row>
    <row r="47" spans="1:9" ht="25.5" customHeight="1">
      <c r="A47" s="614"/>
      <c r="B47" s="239"/>
      <c r="C47" s="240" t="s">
        <v>1083</v>
      </c>
      <c r="D47" s="287">
        <v>510720000</v>
      </c>
      <c r="E47" s="28">
        <v>485884798</v>
      </c>
      <c r="F47" s="307">
        <f t="shared" si="0"/>
        <v>-24835202</v>
      </c>
      <c r="G47" s="175"/>
      <c r="H47" s="47"/>
      <c r="I47" s="510"/>
    </row>
    <row r="48" spans="1:9" ht="25.5" customHeight="1">
      <c r="A48" s="611" t="s">
        <v>531</v>
      </c>
      <c r="B48" s="612"/>
      <c r="C48" s="619"/>
      <c r="D48" s="287">
        <f>D49+D52+D58</f>
        <v>2000</v>
      </c>
      <c r="E48" s="287">
        <f>E49+E52+E58</f>
        <v>0</v>
      </c>
      <c r="F48" s="307">
        <f t="shared" si="0"/>
        <v>-2000</v>
      </c>
      <c r="G48" s="175"/>
      <c r="H48" s="47"/>
      <c r="I48" s="510"/>
    </row>
    <row r="49" spans="1:9" ht="25.5" customHeight="1">
      <c r="A49" s="236"/>
      <c r="B49" s="618" t="s">
        <v>532</v>
      </c>
      <c r="C49" s="619"/>
      <c r="D49" s="287">
        <f>SUM(D50:D51)</f>
        <v>0</v>
      </c>
      <c r="E49" s="287">
        <f>SUM(E50:E51)</f>
        <v>0</v>
      </c>
      <c r="F49" s="307">
        <f t="shared" si="0"/>
        <v>0</v>
      </c>
      <c r="G49" s="175"/>
      <c r="H49" s="47"/>
      <c r="I49" s="510"/>
    </row>
    <row r="50" spans="1:9" ht="25.5" customHeight="1">
      <c r="A50" s="237"/>
      <c r="B50" s="234"/>
      <c r="C50" s="413" t="s">
        <v>533</v>
      </c>
      <c r="D50" s="513">
        <v>0</v>
      </c>
      <c r="E50" s="517">
        <v>0</v>
      </c>
      <c r="F50" s="414">
        <f t="shared" si="0"/>
        <v>0</v>
      </c>
      <c r="G50" s="514"/>
      <c r="H50" s="47"/>
      <c r="I50" s="510"/>
    </row>
    <row r="51" spans="1:9" ht="25.5" customHeight="1">
      <c r="A51" s="237"/>
      <c r="B51" s="238"/>
      <c r="C51" s="466" t="s">
        <v>914</v>
      </c>
      <c r="D51" s="286">
        <v>0</v>
      </c>
      <c r="E51" s="286">
        <v>0</v>
      </c>
      <c r="F51" s="359">
        <f t="shared" si="0"/>
        <v>0</v>
      </c>
      <c r="G51" s="172"/>
      <c r="H51" s="47"/>
      <c r="I51" s="510"/>
    </row>
    <row r="52" spans="1:9" ht="25.5" customHeight="1">
      <c r="A52" s="237"/>
      <c r="B52" s="618" t="s">
        <v>534</v>
      </c>
      <c r="C52" s="619"/>
      <c r="D52" s="287">
        <f>SUM(D53:D57)</f>
        <v>0</v>
      </c>
      <c r="E52" s="287">
        <f>SUM(E53:E57)</f>
        <v>0</v>
      </c>
      <c r="F52" s="307">
        <f t="shared" si="0"/>
        <v>0</v>
      </c>
      <c r="G52" s="175"/>
      <c r="H52" s="47"/>
      <c r="I52" s="510"/>
    </row>
    <row r="53" spans="1:9" ht="25.5" customHeight="1">
      <c r="A53" s="237"/>
      <c r="B53" s="234"/>
      <c r="C53" s="240" t="s">
        <v>915</v>
      </c>
      <c r="D53" s="287">
        <v>0</v>
      </c>
      <c r="E53" s="287">
        <v>0</v>
      </c>
      <c r="F53" s="307">
        <f t="shared" si="0"/>
        <v>0</v>
      </c>
      <c r="G53" s="175"/>
      <c r="H53" s="47"/>
      <c r="I53" s="510"/>
    </row>
    <row r="54" spans="1:9" ht="25.5" customHeight="1">
      <c r="A54" s="237"/>
      <c r="B54" s="235"/>
      <c r="C54" s="240" t="s">
        <v>916</v>
      </c>
      <c r="D54" s="287">
        <v>0</v>
      </c>
      <c r="E54" s="287">
        <v>0</v>
      </c>
      <c r="F54" s="307">
        <f t="shared" si="0"/>
        <v>0</v>
      </c>
      <c r="G54" s="175"/>
      <c r="H54" s="47"/>
      <c r="I54" s="510"/>
    </row>
    <row r="55" spans="1:9" ht="25.5" customHeight="1">
      <c r="A55" s="237"/>
      <c r="B55" s="235"/>
      <c r="C55" s="240" t="s">
        <v>535</v>
      </c>
      <c r="D55" s="287">
        <v>0</v>
      </c>
      <c r="E55" s="28">
        <v>0</v>
      </c>
      <c r="F55" s="307">
        <f t="shared" si="0"/>
        <v>0</v>
      </c>
      <c r="G55" s="175"/>
      <c r="H55" s="47"/>
      <c r="I55" s="510"/>
    </row>
    <row r="56" spans="1:9" ht="25.5" customHeight="1">
      <c r="A56" s="237"/>
      <c r="B56" s="235"/>
      <c r="C56" s="240" t="s">
        <v>917</v>
      </c>
      <c r="D56" s="287">
        <v>0</v>
      </c>
      <c r="E56" s="287">
        <v>0</v>
      </c>
      <c r="F56" s="307">
        <f t="shared" si="0"/>
        <v>0</v>
      </c>
      <c r="G56" s="175"/>
      <c r="H56" s="47"/>
      <c r="I56" s="510"/>
    </row>
    <row r="57" spans="1:9" ht="25.5" customHeight="1">
      <c r="A57" s="237"/>
      <c r="B57" s="238"/>
      <c r="C57" s="240" t="s">
        <v>918</v>
      </c>
      <c r="D57" s="287">
        <v>0</v>
      </c>
      <c r="E57" s="287">
        <v>0</v>
      </c>
      <c r="F57" s="307">
        <f t="shared" si="0"/>
        <v>0</v>
      </c>
      <c r="G57" s="175"/>
      <c r="H57" s="47"/>
      <c r="I57" s="510"/>
    </row>
    <row r="58" spans="1:9" ht="25.5" customHeight="1">
      <c r="A58" s="237"/>
      <c r="B58" s="618" t="s">
        <v>536</v>
      </c>
      <c r="C58" s="619"/>
      <c r="D58" s="287">
        <f>SUM(D59:D62)</f>
        <v>2000</v>
      </c>
      <c r="E58" s="287">
        <f>SUM(E59:E62)</f>
        <v>0</v>
      </c>
      <c r="F58" s="307">
        <f t="shared" si="0"/>
        <v>-2000</v>
      </c>
      <c r="G58" s="175"/>
      <c r="H58" s="47"/>
      <c r="I58" s="510"/>
    </row>
    <row r="59" spans="1:9" ht="25.5" customHeight="1">
      <c r="A59" s="237"/>
      <c r="B59" s="234"/>
      <c r="C59" s="240" t="s">
        <v>537</v>
      </c>
      <c r="D59" s="287">
        <v>1000</v>
      </c>
      <c r="E59" s="28">
        <v>0</v>
      </c>
      <c r="F59" s="307">
        <f t="shared" si="0"/>
        <v>-1000</v>
      </c>
      <c r="G59" s="175"/>
      <c r="H59" s="47"/>
      <c r="I59" s="510"/>
    </row>
    <row r="60" spans="1:9" ht="25.5" customHeight="1">
      <c r="A60" s="237"/>
      <c r="B60" s="235"/>
      <c r="C60" s="240" t="s">
        <v>659</v>
      </c>
      <c r="D60" s="287">
        <v>1000</v>
      </c>
      <c r="E60" s="28">
        <v>0</v>
      </c>
      <c r="F60" s="307">
        <f t="shared" si="0"/>
        <v>-1000</v>
      </c>
      <c r="G60" s="175"/>
      <c r="H60" s="47"/>
      <c r="I60" s="510"/>
    </row>
    <row r="61" spans="1:9" ht="25.5" customHeight="1">
      <c r="A61" s="237"/>
      <c r="B61" s="235"/>
      <c r="C61" s="240" t="s">
        <v>919</v>
      </c>
      <c r="D61" s="287">
        <v>0</v>
      </c>
      <c r="E61" s="28">
        <v>0</v>
      </c>
      <c r="F61" s="307">
        <f t="shared" si="0"/>
        <v>0</v>
      </c>
      <c r="G61" s="175"/>
      <c r="H61" s="47"/>
      <c r="I61" s="510"/>
    </row>
    <row r="62" spans="1:9" ht="25.5" customHeight="1">
      <c r="A62" s="428"/>
      <c r="B62" s="238"/>
      <c r="C62" s="240" t="s">
        <v>538</v>
      </c>
      <c r="D62" s="287">
        <v>0</v>
      </c>
      <c r="E62" s="28">
        <v>0</v>
      </c>
      <c r="F62" s="307">
        <f t="shared" si="0"/>
        <v>0</v>
      </c>
      <c r="G62" s="175"/>
      <c r="H62" s="47"/>
      <c r="I62" s="510"/>
    </row>
    <row r="63" spans="1:9" ht="25.5" customHeight="1">
      <c r="A63" s="611" t="s">
        <v>539</v>
      </c>
      <c r="B63" s="612"/>
      <c r="C63" s="619"/>
      <c r="D63" s="287">
        <f>D64+D73</f>
        <v>2000</v>
      </c>
      <c r="E63" s="287">
        <f>E64+E73</f>
        <v>0</v>
      </c>
      <c r="F63" s="307">
        <f t="shared" si="0"/>
        <v>-2000</v>
      </c>
      <c r="G63" s="175"/>
      <c r="H63" s="47"/>
      <c r="I63" s="510"/>
    </row>
    <row r="64" spans="1:9" ht="25.5" customHeight="1">
      <c r="A64" s="236"/>
      <c r="B64" s="618" t="s">
        <v>540</v>
      </c>
      <c r="C64" s="619"/>
      <c r="D64" s="287">
        <f>SUM(D65:D72)</f>
        <v>2000</v>
      </c>
      <c r="E64" s="287">
        <f>SUM(E65:E72)</f>
        <v>0</v>
      </c>
      <c r="F64" s="307">
        <f t="shared" si="0"/>
        <v>-2000</v>
      </c>
      <c r="G64" s="175"/>
      <c r="H64" s="47"/>
      <c r="I64" s="510"/>
    </row>
    <row r="65" spans="1:9" ht="25.5" customHeight="1">
      <c r="A65" s="237"/>
      <c r="B65" s="234"/>
      <c r="C65" s="413" t="s">
        <v>1149</v>
      </c>
      <c r="D65" s="513"/>
      <c r="E65" s="513"/>
      <c r="F65" s="414">
        <f t="shared" si="0"/>
        <v>0</v>
      </c>
      <c r="G65" s="514"/>
      <c r="H65" s="47"/>
      <c r="I65" s="510"/>
    </row>
    <row r="66" spans="1:9" ht="25.5" customHeight="1">
      <c r="A66" s="237"/>
      <c r="B66" s="235"/>
      <c r="C66" s="466" t="s">
        <v>1150</v>
      </c>
      <c r="D66" s="286">
        <v>1000</v>
      </c>
      <c r="E66" s="286">
        <v>0</v>
      </c>
      <c r="F66" s="359">
        <f t="shared" si="0"/>
        <v>-1000</v>
      </c>
      <c r="G66" s="172"/>
      <c r="H66" s="47"/>
      <c r="I66" s="510"/>
    </row>
    <row r="67" spans="1:9" ht="25.5" customHeight="1">
      <c r="A67" s="237"/>
      <c r="B67" s="235"/>
      <c r="C67" s="240" t="s">
        <v>1151</v>
      </c>
      <c r="D67" s="287">
        <v>0</v>
      </c>
      <c r="E67" s="287">
        <v>0</v>
      </c>
      <c r="F67" s="307">
        <f t="shared" si="0"/>
        <v>0</v>
      </c>
      <c r="G67" s="175"/>
      <c r="H67" s="47"/>
      <c r="I67" s="510"/>
    </row>
    <row r="68" spans="1:9" ht="25.5" customHeight="1">
      <c r="A68" s="237"/>
      <c r="B68" s="235"/>
      <c r="C68" s="240" t="s">
        <v>1152</v>
      </c>
      <c r="D68" s="287">
        <v>1000</v>
      </c>
      <c r="E68" s="28">
        <v>0</v>
      </c>
      <c r="F68" s="307">
        <f t="shared" si="0"/>
        <v>-1000</v>
      </c>
      <c r="G68" s="175"/>
      <c r="H68" s="47"/>
      <c r="I68" s="510"/>
    </row>
    <row r="69" spans="1:9" ht="25.5" customHeight="1">
      <c r="A69" s="237"/>
      <c r="B69" s="235"/>
      <c r="C69" s="240" t="s">
        <v>1153</v>
      </c>
      <c r="D69" s="287"/>
      <c r="E69" s="28"/>
      <c r="F69" s="307">
        <f t="shared" si="0"/>
        <v>0</v>
      </c>
      <c r="G69" s="175"/>
      <c r="H69" s="47"/>
      <c r="I69" s="510"/>
    </row>
    <row r="70" spans="1:9" ht="25.5" customHeight="1">
      <c r="A70" s="237"/>
      <c r="B70" s="235"/>
      <c r="C70" s="240" t="s">
        <v>1154</v>
      </c>
      <c r="D70" s="287"/>
      <c r="E70" s="28"/>
      <c r="F70" s="307">
        <f t="shared" si="0"/>
        <v>0</v>
      </c>
      <c r="G70" s="175"/>
      <c r="H70" s="47"/>
      <c r="I70" s="510"/>
    </row>
    <row r="71" spans="1:9" ht="25.5" customHeight="1">
      <c r="A71" s="237"/>
      <c r="B71" s="235"/>
      <c r="C71" s="240" t="s">
        <v>1155</v>
      </c>
      <c r="D71" s="287"/>
      <c r="E71" s="28"/>
      <c r="F71" s="307">
        <f t="shared" si="0"/>
        <v>0</v>
      </c>
      <c r="G71" s="175"/>
      <c r="H71" s="47"/>
      <c r="I71" s="510"/>
    </row>
    <row r="72" spans="1:9" ht="25.5" customHeight="1">
      <c r="A72" s="237"/>
      <c r="B72" s="238"/>
      <c r="C72" s="240" t="s">
        <v>1156</v>
      </c>
      <c r="D72" s="287"/>
      <c r="E72" s="287"/>
      <c r="F72" s="307">
        <f t="shared" si="0"/>
        <v>0</v>
      </c>
      <c r="G72" s="175"/>
      <c r="H72" s="47"/>
      <c r="I72" s="510"/>
    </row>
    <row r="73" spans="1:9" ht="25.5" customHeight="1">
      <c r="A73" s="237"/>
      <c r="B73" s="618" t="s">
        <v>920</v>
      </c>
      <c r="C73" s="619"/>
      <c r="D73" s="287">
        <f>D74</f>
        <v>0</v>
      </c>
      <c r="E73" s="287">
        <f>E74</f>
        <v>0</v>
      </c>
      <c r="F73" s="307">
        <f t="shared" si="0"/>
        <v>0</v>
      </c>
      <c r="G73" s="175"/>
      <c r="H73" s="47"/>
      <c r="I73" s="510"/>
    </row>
    <row r="74" spans="1:9" ht="25.5" customHeight="1">
      <c r="A74" s="428"/>
      <c r="B74" s="239"/>
      <c r="C74" s="240" t="s">
        <v>1157</v>
      </c>
      <c r="D74" s="287"/>
      <c r="E74" s="287"/>
      <c r="F74" s="307">
        <f aca="true" t="shared" si="1" ref="F74:F85">E74-D74</f>
        <v>0</v>
      </c>
      <c r="G74" s="175"/>
      <c r="H74" s="47"/>
      <c r="I74" s="510"/>
    </row>
    <row r="75" spans="1:9" ht="25.5" customHeight="1">
      <c r="A75" s="611" t="s">
        <v>921</v>
      </c>
      <c r="B75" s="612"/>
      <c r="C75" s="619"/>
      <c r="D75" s="287">
        <f>D76</f>
        <v>0</v>
      </c>
      <c r="E75" s="287">
        <f>E76</f>
        <v>0</v>
      </c>
      <c r="F75" s="307">
        <f t="shared" si="1"/>
        <v>0</v>
      </c>
      <c r="G75" s="175"/>
      <c r="H75" s="47"/>
      <c r="I75" s="510"/>
    </row>
    <row r="76" spans="1:9" ht="25.5" customHeight="1">
      <c r="A76" s="236"/>
      <c r="B76" s="618" t="s">
        <v>922</v>
      </c>
      <c r="C76" s="619"/>
      <c r="D76" s="287">
        <f>D77</f>
        <v>0</v>
      </c>
      <c r="E76" s="287">
        <f>E77</f>
        <v>0</v>
      </c>
      <c r="F76" s="307">
        <f t="shared" si="1"/>
        <v>0</v>
      </c>
      <c r="G76" s="175"/>
      <c r="H76" s="47"/>
      <c r="I76" s="510"/>
    </row>
    <row r="77" spans="1:9" ht="25.5" customHeight="1">
      <c r="A77" s="428"/>
      <c r="B77" s="239"/>
      <c r="C77" s="240" t="s">
        <v>923</v>
      </c>
      <c r="D77" s="287"/>
      <c r="E77" s="287"/>
      <c r="F77" s="307">
        <f t="shared" si="1"/>
        <v>0</v>
      </c>
      <c r="G77" s="175"/>
      <c r="H77" s="47"/>
      <c r="I77" s="510"/>
    </row>
    <row r="78" spans="1:9" ht="25.5" customHeight="1">
      <c r="A78" s="611" t="s">
        <v>924</v>
      </c>
      <c r="B78" s="612"/>
      <c r="C78" s="619"/>
      <c r="D78" s="287">
        <f>D79+D83</f>
        <v>1000</v>
      </c>
      <c r="E78" s="287">
        <f>E79+E83</f>
        <v>0</v>
      </c>
      <c r="F78" s="307">
        <f t="shared" si="1"/>
        <v>-1000</v>
      </c>
      <c r="G78" s="175"/>
      <c r="H78" s="47"/>
      <c r="I78" s="510"/>
    </row>
    <row r="79" spans="1:9" ht="25.5" customHeight="1">
      <c r="A79" s="236"/>
      <c r="B79" s="618" t="s">
        <v>925</v>
      </c>
      <c r="C79" s="619"/>
      <c r="D79" s="287">
        <f>SUM(D80:D82)</f>
        <v>0</v>
      </c>
      <c r="E79" s="287">
        <f>SUM(E80:E82)</f>
        <v>0</v>
      </c>
      <c r="F79" s="307">
        <f t="shared" si="1"/>
        <v>0</v>
      </c>
      <c r="G79" s="175"/>
      <c r="H79" s="47"/>
      <c r="I79" s="510"/>
    </row>
    <row r="80" spans="1:9" ht="25.5" customHeight="1">
      <c r="A80" s="237"/>
      <c r="B80" s="234"/>
      <c r="C80" s="413" t="s">
        <v>926</v>
      </c>
      <c r="D80" s="513">
        <v>0</v>
      </c>
      <c r="E80" s="513">
        <v>0</v>
      </c>
      <c r="F80" s="414">
        <f t="shared" si="1"/>
        <v>0</v>
      </c>
      <c r="G80" s="514"/>
      <c r="H80" s="47"/>
      <c r="I80" s="510"/>
    </row>
    <row r="81" spans="1:9" ht="25.5" customHeight="1">
      <c r="A81" s="237"/>
      <c r="B81" s="235"/>
      <c r="C81" s="466" t="s">
        <v>927</v>
      </c>
      <c r="D81" s="286">
        <v>0</v>
      </c>
      <c r="E81" s="286">
        <v>0</v>
      </c>
      <c r="F81" s="359">
        <f t="shared" si="1"/>
        <v>0</v>
      </c>
      <c r="G81" s="172"/>
      <c r="H81" s="47"/>
      <c r="I81" s="510"/>
    </row>
    <row r="82" spans="1:9" ht="25.5" customHeight="1">
      <c r="A82" s="237"/>
      <c r="B82" s="238"/>
      <c r="C82" s="240" t="s">
        <v>928</v>
      </c>
      <c r="D82" s="287">
        <v>0</v>
      </c>
      <c r="E82" s="287">
        <v>0</v>
      </c>
      <c r="F82" s="307">
        <f t="shared" si="1"/>
        <v>0</v>
      </c>
      <c r="G82" s="175"/>
      <c r="H82" s="47"/>
      <c r="I82" s="510"/>
    </row>
    <row r="83" spans="1:9" ht="25.5" customHeight="1">
      <c r="A83" s="237"/>
      <c r="B83" s="618" t="s">
        <v>929</v>
      </c>
      <c r="C83" s="619"/>
      <c r="D83" s="287">
        <f>SUM(D84:D85)</f>
        <v>1000</v>
      </c>
      <c r="E83" s="287">
        <f>SUM(E84:E85)</f>
        <v>0</v>
      </c>
      <c r="F83" s="307">
        <f t="shared" si="1"/>
        <v>-1000</v>
      </c>
      <c r="G83" s="175"/>
      <c r="H83" s="47"/>
      <c r="I83" s="510"/>
    </row>
    <row r="84" spans="1:9" ht="25.5" customHeight="1">
      <c r="A84" s="237"/>
      <c r="B84" s="234"/>
      <c r="C84" s="240" t="s">
        <v>930</v>
      </c>
      <c r="D84" s="287">
        <v>1000</v>
      </c>
      <c r="E84" s="287">
        <v>0</v>
      </c>
      <c r="F84" s="307">
        <f t="shared" si="1"/>
        <v>-1000</v>
      </c>
      <c r="G84" s="175"/>
      <c r="H84" s="47"/>
      <c r="I84" s="510"/>
    </row>
    <row r="85" spans="1:9" ht="25.5" customHeight="1">
      <c r="A85" s="293"/>
      <c r="B85" s="294"/>
      <c r="C85" s="413" t="s">
        <v>931</v>
      </c>
      <c r="D85" s="513">
        <v>0</v>
      </c>
      <c r="E85" s="513">
        <v>0</v>
      </c>
      <c r="F85" s="414">
        <f t="shared" si="1"/>
        <v>0</v>
      </c>
      <c r="G85" s="514"/>
      <c r="H85" s="288"/>
      <c r="I85" s="303"/>
    </row>
    <row r="86" spans="1:8" ht="25.5" customHeight="1">
      <c r="A86" s="623" t="s">
        <v>547</v>
      </c>
      <c r="B86" s="624"/>
      <c r="C86" s="607"/>
      <c r="D86" s="289">
        <f>SUM(D7,D14,D31,D42,D48,D63,D75,D78)</f>
        <v>6465839000</v>
      </c>
      <c r="E86" s="289">
        <f>SUM(E7,E14,E31,E42,E48,E63,E75,E78)</f>
        <v>5793486081</v>
      </c>
      <c r="F86" s="376">
        <f>E86-D86</f>
        <v>-672352919</v>
      </c>
      <c r="G86" s="290"/>
      <c r="H86" s="291"/>
    </row>
    <row r="87" spans="1:8" ht="25.5" customHeight="1">
      <c r="A87" s="608" t="s">
        <v>501</v>
      </c>
      <c r="B87" s="609"/>
      <c r="C87" s="610"/>
      <c r="D87" s="286">
        <f>D88-D91</f>
        <v>1392077000</v>
      </c>
      <c r="E87" s="292">
        <f>E88-E91</f>
        <v>1392076065</v>
      </c>
      <c r="F87" s="359">
        <f>E87-D87</f>
        <v>-935</v>
      </c>
      <c r="G87" s="172"/>
      <c r="H87" s="48"/>
    </row>
    <row r="88" spans="1:8" ht="25.5" customHeight="1">
      <c r="A88" s="236"/>
      <c r="B88" s="618" t="s">
        <v>541</v>
      </c>
      <c r="C88" s="619"/>
      <c r="D88" s="287">
        <f>D89+D90</f>
        <v>3776377000</v>
      </c>
      <c r="E88" s="28">
        <f>SUM(E89:E90)</f>
        <v>3776375191</v>
      </c>
      <c r="F88" s="359">
        <f aca="true" t="shared" si="2" ref="F88:F94">E88-D88</f>
        <v>-1809</v>
      </c>
      <c r="G88" s="175"/>
      <c r="H88" s="110"/>
    </row>
    <row r="89" spans="1:8" ht="25.5" customHeight="1">
      <c r="A89" s="237"/>
      <c r="B89" s="234" t="s">
        <v>746</v>
      </c>
      <c r="C89" s="240" t="s">
        <v>661</v>
      </c>
      <c r="D89" s="287">
        <v>3750477000</v>
      </c>
      <c r="E89" s="28">
        <v>3750475799</v>
      </c>
      <c r="F89" s="359">
        <f t="shared" si="2"/>
        <v>-1201</v>
      </c>
      <c r="G89" s="175"/>
      <c r="H89" s="110"/>
    </row>
    <row r="90" spans="1:8" ht="25.5" customHeight="1">
      <c r="A90" s="237"/>
      <c r="B90" s="238"/>
      <c r="C90" s="240" t="s">
        <v>542</v>
      </c>
      <c r="D90" s="287">
        <v>25900000</v>
      </c>
      <c r="E90" s="28">
        <v>25899392</v>
      </c>
      <c r="F90" s="359">
        <f t="shared" si="2"/>
        <v>-608</v>
      </c>
      <c r="G90" s="175"/>
      <c r="H90" s="110"/>
    </row>
    <row r="91" spans="1:8" ht="25.5" customHeight="1">
      <c r="A91" s="237"/>
      <c r="B91" s="618" t="s">
        <v>543</v>
      </c>
      <c r="C91" s="619"/>
      <c r="D91" s="287">
        <f>D92+D93</f>
        <v>2384300000</v>
      </c>
      <c r="E91" s="28">
        <f>SUM(E92:E94)</f>
        <v>2384299126</v>
      </c>
      <c r="F91" s="359">
        <f t="shared" si="2"/>
        <v>-874</v>
      </c>
      <c r="G91" s="175"/>
      <c r="H91" s="110"/>
    </row>
    <row r="92" spans="1:8" ht="25.5" customHeight="1">
      <c r="A92" s="237"/>
      <c r="B92" s="234"/>
      <c r="C92" s="240" t="s">
        <v>544</v>
      </c>
      <c r="D92" s="287">
        <v>14468000</v>
      </c>
      <c r="E92" s="28">
        <v>14467126</v>
      </c>
      <c r="F92" s="359">
        <f t="shared" si="2"/>
        <v>-874</v>
      </c>
      <c r="G92" s="175"/>
      <c r="H92" s="110"/>
    </row>
    <row r="93" spans="1:8" ht="25.5" customHeight="1">
      <c r="A93" s="237"/>
      <c r="B93" s="235"/>
      <c r="C93" s="240" t="s">
        <v>545</v>
      </c>
      <c r="D93" s="287">
        <v>2369832000</v>
      </c>
      <c r="E93" s="28">
        <v>2369832000</v>
      </c>
      <c r="F93" s="359">
        <f t="shared" si="2"/>
        <v>0</v>
      </c>
      <c r="G93" s="175"/>
      <c r="H93" s="110"/>
    </row>
    <row r="94" spans="1:8" ht="25.5" customHeight="1">
      <c r="A94" s="293"/>
      <c r="B94" s="294"/>
      <c r="C94" s="295" t="s">
        <v>546</v>
      </c>
      <c r="D94" s="296"/>
      <c r="E94" s="28">
        <f>'대차대조표(부채,기본금)'!F19</f>
        <v>0</v>
      </c>
      <c r="F94" s="359">
        <f t="shared" si="2"/>
        <v>0</v>
      </c>
      <c r="G94" s="227"/>
      <c r="H94" s="110"/>
    </row>
    <row r="95" spans="1:8" ht="25.5" customHeight="1" thickBot="1">
      <c r="A95" s="620" t="s">
        <v>548</v>
      </c>
      <c r="B95" s="621"/>
      <c r="C95" s="622"/>
      <c r="D95" s="527">
        <f>D86+D87</f>
        <v>7857916000</v>
      </c>
      <c r="E95" s="527">
        <f>E86+E87</f>
        <v>7185562146</v>
      </c>
      <c r="F95" s="528">
        <f>E95-D95</f>
        <v>-672353854</v>
      </c>
      <c r="G95" s="529"/>
      <c r="H95" s="291"/>
    </row>
    <row r="96" spans="4:7" ht="12.75" customHeight="1" thickTop="1">
      <c r="D96" s="4"/>
      <c r="E96" s="4"/>
      <c r="F96" s="70"/>
      <c r="G96" s="226"/>
    </row>
    <row r="97" spans="4:7" ht="12.75" customHeight="1">
      <c r="D97" s="4"/>
      <c r="E97" s="4"/>
      <c r="F97" s="70"/>
      <c r="G97" s="226"/>
    </row>
    <row r="98" spans="4:7" ht="12.75" customHeight="1">
      <c r="D98" s="4"/>
      <c r="E98" s="4"/>
      <c r="F98" s="70"/>
      <c r="G98" s="226"/>
    </row>
    <row r="99" spans="4:7" ht="13.5">
      <c r="D99" s="4"/>
      <c r="E99" s="4"/>
      <c r="F99" s="70"/>
      <c r="G99" s="226"/>
    </row>
    <row r="100" spans="4:7" ht="13.5">
      <c r="D100" s="4"/>
      <c r="E100" s="4"/>
      <c r="F100" s="70"/>
      <c r="G100" s="226"/>
    </row>
    <row r="101" spans="4:7" ht="13.5">
      <c r="D101" s="4"/>
      <c r="E101" s="4"/>
      <c r="F101" s="70"/>
      <c r="G101" s="226"/>
    </row>
    <row r="102" spans="4:7" ht="13.5">
      <c r="D102" s="4"/>
      <c r="E102" s="4"/>
      <c r="F102" s="70"/>
      <c r="G102" s="226"/>
    </row>
    <row r="103" spans="4:7" ht="13.5">
      <c r="D103" s="4"/>
      <c r="E103" s="4"/>
      <c r="F103" s="70"/>
      <c r="G103" s="226"/>
    </row>
    <row r="104" spans="4:7" ht="13.5">
      <c r="D104" s="4"/>
      <c r="E104" s="4"/>
      <c r="F104" s="70"/>
      <c r="G104" s="226"/>
    </row>
    <row r="105" spans="4:7" ht="13.5">
      <c r="D105" s="4"/>
      <c r="E105" s="4"/>
      <c r="F105" s="70"/>
      <c r="G105" s="226"/>
    </row>
    <row r="106" spans="4:7" ht="13.5">
      <c r="D106" s="4"/>
      <c r="E106" s="4"/>
      <c r="F106" s="70"/>
      <c r="G106" s="226"/>
    </row>
    <row r="107" spans="4:7" ht="13.5">
      <c r="D107" s="4"/>
      <c r="E107" s="4"/>
      <c r="F107" s="70"/>
      <c r="G107" s="226"/>
    </row>
    <row r="108" spans="4:7" ht="13.5">
      <c r="D108" s="4"/>
      <c r="E108" s="4"/>
      <c r="F108" s="70"/>
      <c r="G108" s="226"/>
    </row>
    <row r="109" spans="4:7" ht="13.5">
      <c r="D109" s="4"/>
      <c r="E109" s="4"/>
      <c r="F109" s="70"/>
      <c r="G109" s="226"/>
    </row>
    <row r="110" spans="4:7" ht="13.5">
      <c r="D110" s="4"/>
      <c r="E110" s="4"/>
      <c r="F110" s="70"/>
      <c r="G110" s="226"/>
    </row>
    <row r="111" spans="4:7" ht="13.5">
      <c r="D111" s="4"/>
      <c r="E111" s="4"/>
      <c r="F111" s="70"/>
      <c r="G111" s="226"/>
    </row>
    <row r="112" spans="4:7" ht="13.5">
      <c r="D112" s="4"/>
      <c r="E112" s="4"/>
      <c r="F112" s="70"/>
      <c r="G112" s="226"/>
    </row>
    <row r="113" spans="4:7" ht="13.5">
      <c r="D113" s="4"/>
      <c r="E113" s="4"/>
      <c r="F113" s="70"/>
      <c r="G113" s="226"/>
    </row>
    <row r="114" spans="4:7" ht="13.5">
      <c r="D114" s="4"/>
      <c r="E114" s="4"/>
      <c r="F114" s="70"/>
      <c r="G114" s="226"/>
    </row>
    <row r="115" spans="4:7" ht="13.5">
      <c r="D115" s="4"/>
      <c r="E115" s="4"/>
      <c r="F115" s="70"/>
      <c r="G115" s="226"/>
    </row>
    <row r="116" spans="4:7" ht="13.5">
      <c r="D116" s="4"/>
      <c r="E116" s="4"/>
      <c r="F116" s="70"/>
      <c r="G116" s="226"/>
    </row>
    <row r="117" spans="4:7" ht="13.5">
      <c r="D117" s="4"/>
      <c r="E117" s="4"/>
      <c r="F117" s="70"/>
      <c r="G117" s="226"/>
    </row>
    <row r="118" spans="4:7" ht="13.5">
      <c r="D118" s="4"/>
      <c r="E118" s="4"/>
      <c r="F118" s="70"/>
      <c r="G118" s="226"/>
    </row>
    <row r="119" spans="4:7" ht="13.5">
      <c r="D119" s="4"/>
      <c r="E119" s="4"/>
      <c r="F119" s="70"/>
      <c r="G119" s="226"/>
    </row>
    <row r="120" spans="4:7" ht="13.5">
      <c r="D120" s="4"/>
      <c r="E120" s="4"/>
      <c r="F120" s="70"/>
      <c r="G120" s="226"/>
    </row>
    <row r="121" spans="4:7" ht="13.5">
      <c r="D121" s="4"/>
      <c r="E121" s="4"/>
      <c r="F121" s="70"/>
      <c r="G121" s="226"/>
    </row>
    <row r="122" spans="4:7" ht="13.5">
      <c r="D122" s="4"/>
      <c r="E122" s="4"/>
      <c r="F122" s="70"/>
      <c r="G122" s="226"/>
    </row>
    <row r="123" spans="4:7" ht="13.5">
      <c r="D123" s="4"/>
      <c r="E123" s="4"/>
      <c r="F123" s="70"/>
      <c r="G123" s="226"/>
    </row>
    <row r="124" spans="4:7" ht="13.5">
      <c r="D124" s="4"/>
      <c r="E124" s="4"/>
      <c r="F124" s="70"/>
      <c r="G124" s="226"/>
    </row>
    <row r="125" spans="4:7" ht="13.5">
      <c r="D125" s="4"/>
      <c r="E125" s="4"/>
      <c r="F125" s="70"/>
      <c r="G125" s="226"/>
    </row>
    <row r="126" spans="4:7" ht="13.5">
      <c r="D126" s="4"/>
      <c r="E126" s="4"/>
      <c r="F126" s="70"/>
      <c r="G126" s="226"/>
    </row>
    <row r="127" spans="4:7" ht="13.5">
      <c r="D127" s="4"/>
      <c r="E127" s="4"/>
      <c r="F127" s="70"/>
      <c r="G127" s="226"/>
    </row>
    <row r="128" spans="4:7" ht="13.5">
      <c r="D128" s="4"/>
      <c r="E128" s="4"/>
      <c r="F128" s="70"/>
      <c r="G128" s="226"/>
    </row>
    <row r="129" spans="4:7" ht="13.5">
      <c r="D129" s="4"/>
      <c r="E129" s="4"/>
      <c r="F129" s="70"/>
      <c r="G129" s="226"/>
    </row>
    <row r="130" spans="4:7" ht="13.5">
      <c r="D130" s="4"/>
      <c r="E130" s="4"/>
      <c r="F130" s="70"/>
      <c r="G130" s="226"/>
    </row>
    <row r="131" spans="4:7" ht="13.5">
      <c r="D131" s="4"/>
      <c r="E131" s="4"/>
      <c r="F131" s="70"/>
      <c r="G131" s="226"/>
    </row>
    <row r="132" spans="4:7" ht="13.5">
      <c r="D132" s="4"/>
      <c r="E132" s="4"/>
      <c r="F132" s="70"/>
      <c r="G132" s="226"/>
    </row>
    <row r="133" spans="4:7" ht="13.5">
      <c r="D133" s="4"/>
      <c r="E133" s="4"/>
      <c r="F133" s="70"/>
      <c r="G133" s="226"/>
    </row>
    <row r="134" spans="4:7" ht="12.75" customHeight="1">
      <c r="D134" s="4"/>
      <c r="E134" s="4"/>
      <c r="F134" s="70"/>
      <c r="G134" s="226"/>
    </row>
    <row r="135" spans="4:7" ht="12.75" customHeight="1">
      <c r="D135" s="4"/>
      <c r="E135" s="4"/>
      <c r="F135" s="70"/>
      <c r="G135" s="226"/>
    </row>
    <row r="136" spans="4:7" ht="12.75" customHeight="1">
      <c r="D136" s="4"/>
      <c r="E136" s="4"/>
      <c r="F136" s="70"/>
      <c r="G136" s="226"/>
    </row>
    <row r="137" spans="4:7" ht="13.5">
      <c r="D137" s="4"/>
      <c r="E137" s="4"/>
      <c r="F137" s="70"/>
      <c r="G137" s="226"/>
    </row>
    <row r="138" spans="4:7" ht="13.5">
      <c r="D138" s="4"/>
      <c r="E138" s="4"/>
      <c r="F138" s="70"/>
      <c r="G138" s="226"/>
    </row>
    <row r="139" spans="4:7" ht="13.5">
      <c r="D139" s="4"/>
      <c r="E139" s="4"/>
      <c r="F139" s="70"/>
      <c r="G139" s="226"/>
    </row>
    <row r="140" spans="4:7" ht="13.5">
      <c r="D140" s="4"/>
      <c r="E140" s="4"/>
      <c r="F140" s="70"/>
      <c r="G140" s="226"/>
    </row>
    <row r="141" spans="4:7" ht="13.5">
      <c r="D141" s="4"/>
      <c r="E141" s="4"/>
      <c r="F141" s="70"/>
      <c r="G141" s="226"/>
    </row>
    <row r="142" spans="4:7" ht="13.5">
      <c r="D142" s="4"/>
      <c r="E142" s="4"/>
      <c r="F142" s="70"/>
      <c r="G142" s="226"/>
    </row>
    <row r="143" spans="4:7" ht="13.5">
      <c r="D143" s="4"/>
      <c r="E143" s="4"/>
      <c r="F143" s="70"/>
      <c r="G143" s="226"/>
    </row>
    <row r="144" spans="4:7" ht="13.5">
      <c r="D144" s="4"/>
      <c r="E144" s="4"/>
      <c r="F144" s="70"/>
      <c r="G144" s="226"/>
    </row>
    <row r="145" spans="4:7" ht="13.5">
      <c r="D145" s="4"/>
      <c r="E145" s="4"/>
      <c r="F145" s="70"/>
      <c r="G145" s="226"/>
    </row>
    <row r="146" spans="4:7" ht="13.5">
      <c r="D146" s="4"/>
      <c r="E146" s="4"/>
      <c r="F146" s="70"/>
      <c r="G146" s="226"/>
    </row>
    <row r="147" spans="4:7" ht="13.5">
      <c r="D147" s="4"/>
      <c r="E147" s="4"/>
      <c r="F147" s="70"/>
      <c r="G147" s="226"/>
    </row>
    <row r="148" spans="4:7" ht="13.5">
      <c r="D148" s="4"/>
      <c r="E148" s="4"/>
      <c r="F148" s="70"/>
      <c r="G148" s="226"/>
    </row>
    <row r="149" spans="4:7" ht="13.5">
      <c r="D149" s="4"/>
      <c r="E149" s="4"/>
      <c r="F149" s="70"/>
      <c r="G149" s="226"/>
    </row>
    <row r="150" spans="4:7" ht="13.5">
      <c r="D150" s="4"/>
      <c r="E150" s="4"/>
      <c r="F150" s="70"/>
      <c r="G150" s="226"/>
    </row>
    <row r="151" spans="4:7" ht="13.5">
      <c r="D151" s="4"/>
      <c r="E151" s="4"/>
      <c r="F151" s="70"/>
      <c r="G151" s="226"/>
    </row>
    <row r="152" spans="4:7" ht="13.5">
      <c r="D152" s="4"/>
      <c r="E152" s="4"/>
      <c r="F152" s="70"/>
      <c r="G152" s="226"/>
    </row>
    <row r="153" spans="4:7" ht="13.5">
      <c r="D153" s="4"/>
      <c r="E153" s="4"/>
      <c r="F153" s="70"/>
      <c r="G153" s="226"/>
    </row>
    <row r="154" spans="4:7" ht="13.5">
      <c r="D154" s="4"/>
      <c r="E154" s="4"/>
      <c r="F154" s="70"/>
      <c r="G154" s="226"/>
    </row>
    <row r="155" spans="4:7" ht="13.5">
      <c r="D155" s="4"/>
      <c r="E155" s="4"/>
      <c r="F155" s="70"/>
      <c r="G155" s="226"/>
    </row>
    <row r="156" spans="4:7" ht="13.5">
      <c r="D156" s="4"/>
      <c r="E156" s="4"/>
      <c r="F156" s="70"/>
      <c r="G156" s="226"/>
    </row>
    <row r="157" spans="4:7" ht="13.5">
      <c r="D157" s="4"/>
      <c r="E157" s="4"/>
      <c r="F157" s="70"/>
      <c r="G157" s="226"/>
    </row>
    <row r="158" spans="4:7" ht="13.5">
      <c r="D158" s="4"/>
      <c r="E158" s="4"/>
      <c r="F158" s="70"/>
      <c r="G158" s="226"/>
    </row>
    <row r="159" spans="4:7" ht="13.5">
      <c r="D159" s="4"/>
      <c r="E159" s="4"/>
      <c r="F159" s="70"/>
      <c r="G159" s="226"/>
    </row>
    <row r="160" spans="4:7" ht="13.5">
      <c r="D160" s="4"/>
      <c r="E160" s="4"/>
      <c r="F160" s="70"/>
      <c r="G160" s="226"/>
    </row>
    <row r="161" spans="4:7" ht="13.5">
      <c r="D161" s="4"/>
      <c r="E161" s="4"/>
      <c r="F161" s="70"/>
      <c r="G161" s="226"/>
    </row>
    <row r="162" spans="4:7" ht="13.5">
      <c r="D162" s="4"/>
      <c r="E162" s="4"/>
      <c r="F162" s="70"/>
      <c r="G162" s="226"/>
    </row>
    <row r="163" spans="4:7" ht="13.5">
      <c r="D163" s="4"/>
      <c r="E163" s="4"/>
      <c r="F163" s="70"/>
      <c r="G163" s="226"/>
    </row>
    <row r="164" spans="4:7" ht="13.5">
      <c r="D164" s="4"/>
      <c r="E164" s="4"/>
      <c r="F164" s="70"/>
      <c r="G164" s="226"/>
    </row>
    <row r="165" spans="4:7" ht="13.5">
      <c r="D165" s="4"/>
      <c r="E165" s="4"/>
      <c r="F165" s="70"/>
      <c r="G165" s="226"/>
    </row>
    <row r="166" spans="4:7" ht="13.5">
      <c r="D166" s="4"/>
      <c r="E166" s="4"/>
      <c r="F166" s="70"/>
      <c r="G166" s="226"/>
    </row>
    <row r="167" spans="4:7" ht="13.5">
      <c r="D167" s="4"/>
      <c r="E167" s="4"/>
      <c r="F167" s="70"/>
      <c r="G167" s="226"/>
    </row>
    <row r="168" spans="4:7" ht="13.5">
      <c r="D168" s="4"/>
      <c r="E168" s="4"/>
      <c r="F168" s="70"/>
      <c r="G168" s="226"/>
    </row>
    <row r="169" spans="4:7" ht="13.5">
      <c r="D169" s="4"/>
      <c r="E169" s="4"/>
      <c r="F169" s="70"/>
      <c r="G169" s="226"/>
    </row>
    <row r="170" spans="4:7" ht="13.5">
      <c r="D170" s="4"/>
      <c r="E170" s="4"/>
      <c r="F170" s="70"/>
      <c r="G170" s="226"/>
    </row>
    <row r="171" spans="4:7" ht="13.5">
      <c r="D171" s="4"/>
      <c r="E171" s="4"/>
      <c r="F171" s="70"/>
      <c r="G171" s="226"/>
    </row>
    <row r="172" spans="4:7" ht="12.75" customHeight="1">
      <c r="D172" s="4"/>
      <c r="E172" s="4"/>
      <c r="F172" s="70"/>
      <c r="G172" s="226"/>
    </row>
    <row r="173" spans="4:7" ht="12.75" customHeight="1">
      <c r="D173" s="4"/>
      <c r="E173" s="4"/>
      <c r="F173" s="70"/>
      <c r="G173" s="226"/>
    </row>
    <row r="174" spans="4:7" ht="12.75" customHeight="1">
      <c r="D174" s="4"/>
      <c r="E174" s="4"/>
      <c r="F174" s="70"/>
      <c r="G174" s="226"/>
    </row>
    <row r="175" spans="4:7" ht="13.5">
      <c r="D175" s="4"/>
      <c r="E175" s="4"/>
      <c r="F175" s="70"/>
      <c r="G175" s="226"/>
    </row>
    <row r="176" spans="4:7" ht="13.5">
      <c r="D176" s="4"/>
      <c r="E176" s="4"/>
      <c r="F176" s="70"/>
      <c r="G176" s="226"/>
    </row>
    <row r="177" spans="4:7" ht="13.5">
      <c r="D177" s="4"/>
      <c r="E177" s="4"/>
      <c r="F177" s="70"/>
      <c r="G177" s="226"/>
    </row>
    <row r="178" spans="4:7" ht="13.5">
      <c r="D178" s="4"/>
      <c r="E178" s="4"/>
      <c r="F178" s="70"/>
      <c r="G178" s="226"/>
    </row>
    <row r="179" spans="4:7" ht="13.5">
      <c r="D179" s="4"/>
      <c r="E179" s="4"/>
      <c r="F179" s="70"/>
      <c r="G179" s="226"/>
    </row>
    <row r="180" spans="4:7" ht="13.5">
      <c r="D180" s="4"/>
      <c r="E180" s="4"/>
      <c r="F180" s="70"/>
      <c r="G180" s="226"/>
    </row>
    <row r="181" spans="4:7" ht="13.5">
      <c r="D181" s="4"/>
      <c r="E181" s="4"/>
      <c r="F181" s="70"/>
      <c r="G181" s="226"/>
    </row>
    <row r="182" spans="4:7" ht="13.5">
      <c r="D182" s="4"/>
      <c r="E182" s="4"/>
      <c r="F182" s="70"/>
      <c r="G182" s="226"/>
    </row>
    <row r="183" spans="4:7" ht="13.5">
      <c r="D183" s="4"/>
      <c r="E183" s="4"/>
      <c r="F183" s="70"/>
      <c r="G183" s="226"/>
    </row>
    <row r="184" spans="4:7" ht="13.5">
      <c r="D184" s="4"/>
      <c r="E184" s="4"/>
      <c r="F184" s="70"/>
      <c r="G184" s="226"/>
    </row>
    <row r="185" spans="4:7" ht="13.5">
      <c r="D185" s="4"/>
      <c r="E185" s="4"/>
      <c r="F185" s="70"/>
      <c r="G185" s="226"/>
    </row>
    <row r="186" spans="4:7" ht="13.5">
      <c r="D186" s="4"/>
      <c r="E186" s="4"/>
      <c r="F186" s="70"/>
      <c r="G186" s="226"/>
    </row>
    <row r="187" spans="4:7" ht="13.5">
      <c r="D187" s="4"/>
      <c r="E187" s="4"/>
      <c r="F187" s="70"/>
      <c r="G187" s="226"/>
    </row>
    <row r="188" spans="4:7" ht="13.5">
      <c r="D188" s="4"/>
      <c r="E188" s="4"/>
      <c r="F188" s="70"/>
      <c r="G188" s="226"/>
    </row>
    <row r="189" spans="4:7" ht="13.5">
      <c r="D189" s="4"/>
      <c r="E189" s="4"/>
      <c r="F189" s="70"/>
      <c r="G189" s="226"/>
    </row>
    <row r="190" spans="4:7" ht="13.5">
      <c r="D190" s="4"/>
      <c r="E190" s="4"/>
      <c r="F190" s="70"/>
      <c r="G190" s="226"/>
    </row>
    <row r="191" spans="4:7" ht="13.5">
      <c r="D191" s="4"/>
      <c r="E191" s="4"/>
      <c r="F191" s="70"/>
      <c r="G191" s="226"/>
    </row>
    <row r="192" spans="4:7" ht="13.5">
      <c r="D192" s="4"/>
      <c r="E192" s="4"/>
      <c r="F192" s="70"/>
      <c r="G192" s="226"/>
    </row>
    <row r="193" spans="4:7" ht="13.5">
      <c r="D193" s="4"/>
      <c r="E193" s="4"/>
      <c r="F193" s="70"/>
      <c r="G193" s="226"/>
    </row>
    <row r="194" spans="4:7" ht="13.5">
      <c r="D194" s="4"/>
      <c r="E194" s="4"/>
      <c r="F194" s="70"/>
      <c r="G194" s="226"/>
    </row>
    <row r="195" spans="4:7" ht="13.5">
      <c r="D195" s="4"/>
      <c r="E195" s="4"/>
      <c r="F195" s="70"/>
      <c r="G195" s="226"/>
    </row>
    <row r="196" spans="4:7" ht="13.5">
      <c r="D196" s="4"/>
      <c r="E196" s="4"/>
      <c r="F196" s="70"/>
      <c r="G196" s="226"/>
    </row>
    <row r="197" spans="4:7" ht="13.5">
      <c r="D197" s="4"/>
      <c r="E197" s="4"/>
      <c r="F197" s="70"/>
      <c r="G197" s="226"/>
    </row>
    <row r="198" spans="4:7" ht="13.5">
      <c r="D198" s="4"/>
      <c r="E198" s="4"/>
      <c r="F198" s="70"/>
      <c r="G198" s="226"/>
    </row>
    <row r="199" spans="4:7" ht="13.5">
      <c r="D199" s="4"/>
      <c r="E199" s="4"/>
      <c r="F199" s="70"/>
      <c r="G199" s="226"/>
    </row>
    <row r="200" spans="4:7" ht="13.5">
      <c r="D200" s="4"/>
      <c r="E200" s="4"/>
      <c r="F200" s="70"/>
      <c r="G200" s="226"/>
    </row>
    <row r="201" spans="4:7" ht="13.5">
      <c r="D201" s="4"/>
      <c r="E201" s="4"/>
      <c r="F201" s="70"/>
      <c r="G201" s="226"/>
    </row>
    <row r="202" spans="4:7" ht="13.5">
      <c r="D202" s="4"/>
      <c r="E202" s="4"/>
      <c r="F202" s="70"/>
      <c r="G202" s="226"/>
    </row>
    <row r="203" spans="4:7" ht="13.5">
      <c r="D203" s="4"/>
      <c r="E203" s="4"/>
      <c r="F203" s="70"/>
      <c r="G203" s="226"/>
    </row>
    <row r="204" spans="4:7" ht="13.5">
      <c r="D204" s="4"/>
      <c r="E204" s="4"/>
      <c r="F204" s="70"/>
      <c r="G204" s="226"/>
    </row>
    <row r="205" spans="4:7" ht="13.5">
      <c r="D205" s="4"/>
      <c r="E205" s="4"/>
      <c r="F205" s="70"/>
      <c r="G205" s="226"/>
    </row>
    <row r="206" spans="4:7" ht="13.5">
      <c r="D206" s="4"/>
      <c r="E206" s="4"/>
      <c r="F206" s="70"/>
      <c r="G206" s="226"/>
    </row>
    <row r="207" spans="4:7" ht="13.5">
      <c r="D207" s="4"/>
      <c r="E207" s="4"/>
      <c r="F207" s="70"/>
      <c r="G207" s="226"/>
    </row>
    <row r="208" spans="4:7" ht="13.5">
      <c r="D208" s="4"/>
      <c r="E208" s="4"/>
      <c r="F208" s="70"/>
      <c r="G208" s="226"/>
    </row>
    <row r="209" spans="4:7" ht="13.5">
      <c r="D209" s="4"/>
      <c r="E209" s="4"/>
      <c r="F209" s="70"/>
      <c r="G209" s="226"/>
    </row>
    <row r="210" spans="4:7" ht="13.5">
      <c r="D210" s="4"/>
      <c r="E210" s="4"/>
      <c r="F210" s="70"/>
      <c r="G210" s="226"/>
    </row>
    <row r="211" spans="4:7" ht="13.5">
      <c r="D211" s="4"/>
      <c r="E211" s="4"/>
      <c r="F211" s="70"/>
      <c r="G211" s="226"/>
    </row>
    <row r="212" spans="1:7" s="265" customFormat="1" ht="13.5">
      <c r="A212" s="297"/>
      <c r="B212" s="297"/>
      <c r="C212" s="297"/>
      <c r="D212" s="298"/>
      <c r="E212" s="298"/>
      <c r="F212" s="377"/>
      <c r="G212" s="299"/>
    </row>
    <row r="213" spans="4:7" ht="13.5">
      <c r="D213" s="4"/>
      <c r="E213" s="4"/>
      <c r="F213" s="70"/>
      <c r="G213" s="226"/>
    </row>
    <row r="214" spans="4:7" ht="13.5">
      <c r="D214" s="4"/>
      <c r="E214" s="4"/>
      <c r="F214" s="70"/>
      <c r="G214" s="226"/>
    </row>
    <row r="215" spans="4:7" ht="13.5">
      <c r="D215" s="4"/>
      <c r="E215" s="4"/>
      <c r="F215" s="70"/>
      <c r="G215" s="226"/>
    </row>
    <row r="216" spans="4:7" ht="13.5">
      <c r="D216" s="4"/>
      <c r="E216" s="4"/>
      <c r="F216" s="70"/>
      <c r="G216" s="226"/>
    </row>
    <row r="217" spans="4:7" ht="13.5">
      <c r="D217" s="4"/>
      <c r="E217" s="4"/>
      <c r="F217" s="70"/>
      <c r="G217" s="226"/>
    </row>
    <row r="218" spans="4:7" ht="13.5">
      <c r="D218" s="4"/>
      <c r="E218" s="4"/>
      <c r="F218" s="70"/>
      <c r="G218" s="226"/>
    </row>
    <row r="219" spans="4:7" ht="13.5">
      <c r="D219" s="4"/>
      <c r="E219" s="4"/>
      <c r="F219" s="70"/>
      <c r="G219" s="226"/>
    </row>
    <row r="220" spans="4:7" ht="13.5">
      <c r="D220" s="4"/>
      <c r="E220" s="4"/>
      <c r="F220" s="70"/>
      <c r="G220" s="226"/>
    </row>
    <row r="221" spans="4:7" ht="13.5">
      <c r="D221" s="4"/>
      <c r="E221" s="4"/>
      <c r="F221" s="70"/>
      <c r="G221" s="226"/>
    </row>
    <row r="222" spans="4:7" ht="13.5">
      <c r="D222" s="4"/>
      <c r="E222" s="4"/>
      <c r="F222" s="70"/>
      <c r="G222" s="226"/>
    </row>
    <row r="223" spans="4:7" ht="13.5">
      <c r="D223" s="4"/>
      <c r="E223" s="4"/>
      <c r="F223" s="70"/>
      <c r="G223" s="226"/>
    </row>
    <row r="224" spans="4:7" ht="13.5">
      <c r="D224" s="4"/>
      <c r="E224" s="4"/>
      <c r="F224" s="70"/>
      <c r="G224" s="226"/>
    </row>
    <row r="225" spans="4:7" ht="13.5">
      <c r="D225" s="4"/>
      <c r="E225" s="4"/>
      <c r="F225" s="70"/>
      <c r="G225" s="226"/>
    </row>
    <row r="226" spans="4:7" ht="13.5">
      <c r="D226" s="4"/>
      <c r="E226" s="4"/>
      <c r="F226" s="70"/>
      <c r="G226" s="226"/>
    </row>
    <row r="227" spans="4:7" ht="13.5">
      <c r="D227" s="4"/>
      <c r="E227" s="4"/>
      <c r="F227" s="70"/>
      <c r="G227" s="226"/>
    </row>
    <row r="228" spans="4:7" ht="13.5">
      <c r="D228" s="4"/>
      <c r="E228" s="4"/>
      <c r="F228" s="70"/>
      <c r="G228" s="226"/>
    </row>
    <row r="229" spans="4:7" ht="13.5">
      <c r="D229" s="4"/>
      <c r="E229" s="4"/>
      <c r="F229" s="70"/>
      <c r="G229" s="226"/>
    </row>
    <row r="230" spans="4:7" ht="13.5">
      <c r="D230" s="4"/>
      <c r="E230" s="4"/>
      <c r="F230" s="70"/>
      <c r="G230" s="226"/>
    </row>
    <row r="231" spans="4:7" ht="13.5">
      <c r="D231" s="4"/>
      <c r="E231" s="4"/>
      <c r="F231" s="70"/>
      <c r="G231" s="226"/>
    </row>
    <row r="232" spans="4:7" ht="13.5">
      <c r="D232" s="4"/>
      <c r="E232" s="4"/>
      <c r="F232" s="70"/>
      <c r="G232" s="226"/>
    </row>
    <row r="233" spans="4:7" ht="13.5">
      <c r="D233" s="4"/>
      <c r="E233" s="4"/>
      <c r="F233" s="70"/>
      <c r="G233" s="226"/>
    </row>
    <row r="234" spans="4:7" ht="13.5">
      <c r="D234" s="4"/>
      <c r="E234" s="4"/>
      <c r="F234" s="70"/>
      <c r="G234" s="226"/>
    </row>
    <row r="235" spans="4:7" ht="13.5">
      <c r="D235" s="4"/>
      <c r="E235" s="4"/>
      <c r="F235" s="70"/>
      <c r="G235" s="226"/>
    </row>
    <row r="236" spans="4:7" ht="13.5">
      <c r="D236" s="4"/>
      <c r="E236" s="4"/>
      <c r="F236" s="70"/>
      <c r="G236" s="226"/>
    </row>
    <row r="237" spans="4:7" ht="13.5">
      <c r="D237" s="4"/>
      <c r="E237" s="4"/>
      <c r="F237" s="70"/>
      <c r="G237" s="226"/>
    </row>
    <row r="238" spans="4:7" ht="13.5">
      <c r="D238" s="4"/>
      <c r="E238" s="4"/>
      <c r="F238" s="70"/>
      <c r="G238" s="226"/>
    </row>
    <row r="239" spans="4:7" ht="13.5">
      <c r="D239" s="4"/>
      <c r="E239" s="4"/>
      <c r="F239" s="70"/>
      <c r="G239" s="226"/>
    </row>
    <row r="240" spans="4:7" ht="13.5">
      <c r="D240" s="4"/>
      <c r="E240" s="4"/>
      <c r="F240" s="70"/>
      <c r="G240" s="226"/>
    </row>
    <row r="241" spans="4:7" ht="13.5">
      <c r="D241" s="4"/>
      <c r="E241" s="4"/>
      <c r="F241" s="70"/>
      <c r="G241" s="226"/>
    </row>
    <row r="242" spans="4:7" ht="13.5">
      <c r="D242" s="4"/>
      <c r="E242" s="4"/>
      <c r="F242" s="70"/>
      <c r="G242" s="226"/>
    </row>
    <row r="243" spans="4:7" ht="13.5">
      <c r="D243" s="4"/>
      <c r="E243" s="4"/>
      <c r="F243" s="70"/>
      <c r="G243" s="226"/>
    </row>
    <row r="244" spans="4:7" ht="13.5">
      <c r="D244" s="4"/>
      <c r="E244" s="4"/>
      <c r="F244" s="70"/>
      <c r="G244" s="226"/>
    </row>
    <row r="245" spans="4:7" ht="13.5">
      <c r="D245" s="4"/>
      <c r="E245" s="4"/>
      <c r="F245" s="70"/>
      <c r="G245" s="226"/>
    </row>
    <row r="246" spans="4:7" ht="13.5">
      <c r="D246" s="4"/>
      <c r="E246" s="4"/>
      <c r="F246" s="70"/>
      <c r="G246" s="226"/>
    </row>
    <row r="247" spans="4:7" ht="13.5">
      <c r="D247" s="4"/>
      <c r="E247" s="4"/>
      <c r="F247" s="70"/>
      <c r="G247" s="226"/>
    </row>
    <row r="248" spans="4:7" ht="13.5">
      <c r="D248" s="4"/>
      <c r="E248" s="4"/>
      <c r="F248" s="70"/>
      <c r="G248" s="226"/>
    </row>
    <row r="249" spans="4:7" ht="13.5">
      <c r="D249" s="4"/>
      <c r="E249" s="4"/>
      <c r="F249" s="70"/>
      <c r="G249" s="226"/>
    </row>
    <row r="250" spans="4:7" ht="13.5">
      <c r="D250" s="4"/>
      <c r="E250" s="4"/>
      <c r="F250" s="70"/>
      <c r="G250" s="226"/>
    </row>
    <row r="251" spans="4:7" ht="13.5">
      <c r="D251" s="4"/>
      <c r="E251" s="4"/>
      <c r="F251" s="70"/>
      <c r="G251" s="226"/>
    </row>
    <row r="252" spans="4:7" ht="13.5">
      <c r="D252" s="4"/>
      <c r="E252" s="4"/>
      <c r="F252" s="70"/>
      <c r="G252" s="226"/>
    </row>
    <row r="253" spans="4:7" ht="13.5">
      <c r="D253" s="4"/>
      <c r="E253" s="4"/>
      <c r="F253" s="70"/>
      <c r="G253" s="226"/>
    </row>
    <row r="254" spans="4:7" ht="13.5">
      <c r="D254" s="4"/>
      <c r="E254" s="4"/>
      <c r="F254" s="70"/>
      <c r="G254" s="226"/>
    </row>
    <row r="255" spans="4:7" ht="13.5">
      <c r="D255" s="4"/>
      <c r="E255" s="4"/>
      <c r="F255" s="70"/>
      <c r="G255" s="226"/>
    </row>
    <row r="256" spans="4:7" ht="13.5">
      <c r="D256" s="4"/>
      <c r="E256" s="4"/>
      <c r="F256" s="70"/>
      <c r="G256" s="226"/>
    </row>
    <row r="257" spans="4:7" ht="13.5">
      <c r="D257" s="4"/>
      <c r="E257" s="4"/>
      <c r="F257" s="70"/>
      <c r="G257" s="226"/>
    </row>
    <row r="258" spans="4:7" ht="13.5">
      <c r="D258" s="4"/>
      <c r="E258" s="4"/>
      <c r="F258" s="70"/>
      <c r="G258" s="226"/>
    </row>
    <row r="259" spans="4:7" ht="13.5">
      <c r="D259" s="4"/>
      <c r="E259" s="4"/>
      <c r="F259" s="70"/>
      <c r="G259" s="226"/>
    </row>
    <row r="260" spans="4:7" ht="13.5">
      <c r="D260" s="4"/>
      <c r="E260" s="4"/>
      <c r="F260" s="70"/>
      <c r="G260" s="226"/>
    </row>
    <row r="261" spans="4:7" ht="13.5">
      <c r="D261" s="4"/>
      <c r="E261" s="4"/>
      <c r="F261" s="70"/>
      <c r="G261" s="226"/>
    </row>
    <row r="262" spans="4:7" ht="13.5">
      <c r="D262" s="4"/>
      <c r="E262" s="4"/>
      <c r="F262" s="70"/>
      <c r="G262" s="226"/>
    </row>
    <row r="263" spans="4:7" ht="13.5">
      <c r="D263" s="4"/>
      <c r="E263" s="4"/>
      <c r="F263" s="70"/>
      <c r="G263" s="226"/>
    </row>
    <row r="264" spans="4:7" ht="13.5">
      <c r="D264" s="4"/>
      <c r="E264" s="4"/>
      <c r="F264" s="70"/>
      <c r="G264" s="226"/>
    </row>
    <row r="265" spans="4:7" ht="13.5">
      <c r="D265" s="4"/>
      <c r="E265" s="4"/>
      <c r="F265" s="70"/>
      <c r="G265" s="226"/>
    </row>
    <row r="266" spans="4:7" ht="13.5">
      <c r="D266" s="4"/>
      <c r="E266" s="4"/>
      <c r="F266" s="70"/>
      <c r="G266" s="226"/>
    </row>
    <row r="267" spans="4:7" ht="13.5">
      <c r="D267" s="4"/>
      <c r="E267" s="4"/>
      <c r="F267" s="70"/>
      <c r="G267" s="226"/>
    </row>
    <row r="268" spans="4:7" ht="13.5">
      <c r="D268" s="4"/>
      <c r="E268" s="4"/>
      <c r="F268" s="70"/>
      <c r="G268" s="226"/>
    </row>
    <row r="269" spans="4:7" ht="13.5">
      <c r="D269" s="4"/>
      <c r="E269" s="4"/>
      <c r="F269" s="70"/>
      <c r="G269" s="226"/>
    </row>
    <row r="270" spans="4:7" ht="13.5">
      <c r="D270" s="4"/>
      <c r="E270" s="4"/>
      <c r="F270" s="70"/>
      <c r="G270" s="226"/>
    </row>
    <row r="271" spans="4:7" ht="13.5">
      <c r="D271" s="4"/>
      <c r="E271" s="4"/>
      <c r="F271" s="70"/>
      <c r="G271" s="226"/>
    </row>
    <row r="272" spans="4:7" ht="13.5">
      <c r="D272" s="4"/>
      <c r="E272" s="4"/>
      <c r="F272" s="70"/>
      <c r="G272" s="226"/>
    </row>
    <row r="273" spans="4:7" ht="13.5">
      <c r="D273" s="4"/>
      <c r="E273" s="4"/>
      <c r="F273" s="70"/>
      <c r="G273" s="226"/>
    </row>
    <row r="274" spans="4:7" ht="13.5">
      <c r="D274" s="4"/>
      <c r="E274" s="4"/>
      <c r="F274" s="70"/>
      <c r="G274" s="226"/>
    </row>
    <row r="275" spans="4:7" ht="13.5">
      <c r="D275" s="4"/>
      <c r="E275" s="4"/>
      <c r="F275" s="70"/>
      <c r="G275" s="226"/>
    </row>
    <row r="276" spans="4:7" ht="13.5">
      <c r="D276" s="4"/>
      <c r="E276" s="4"/>
      <c r="F276" s="70"/>
      <c r="G276" s="226"/>
    </row>
    <row r="277" spans="4:7" ht="13.5">
      <c r="D277" s="4"/>
      <c r="E277" s="4"/>
      <c r="F277" s="70"/>
      <c r="G277" s="226"/>
    </row>
    <row r="278" spans="4:7" ht="13.5">
      <c r="D278" s="4"/>
      <c r="E278" s="4"/>
      <c r="F278" s="70"/>
      <c r="G278" s="226"/>
    </row>
    <row r="279" spans="4:7" ht="13.5">
      <c r="D279" s="4"/>
      <c r="E279" s="4"/>
      <c r="F279" s="70"/>
      <c r="G279" s="226"/>
    </row>
    <row r="280" spans="4:7" ht="13.5">
      <c r="D280" s="4"/>
      <c r="E280" s="4"/>
      <c r="F280" s="70"/>
      <c r="G280" s="226"/>
    </row>
    <row r="281" spans="4:7" ht="13.5">
      <c r="D281" s="4"/>
      <c r="E281" s="4"/>
      <c r="F281" s="70"/>
      <c r="G281" s="226"/>
    </row>
    <row r="282" spans="4:7" ht="13.5">
      <c r="D282" s="4"/>
      <c r="E282" s="4"/>
      <c r="F282" s="70"/>
      <c r="G282" s="226"/>
    </row>
    <row r="283" spans="4:7" ht="13.5">
      <c r="D283" s="4"/>
      <c r="E283" s="4"/>
      <c r="F283" s="70"/>
      <c r="G283" s="226"/>
    </row>
    <row r="284" spans="4:7" ht="13.5">
      <c r="D284" s="4"/>
      <c r="E284" s="4"/>
      <c r="F284" s="70"/>
      <c r="G284" s="226"/>
    </row>
    <row r="285" spans="4:7" ht="13.5">
      <c r="D285" s="4"/>
      <c r="E285" s="4"/>
      <c r="F285" s="70"/>
      <c r="G285" s="226"/>
    </row>
    <row r="286" spans="4:7" ht="13.5">
      <c r="D286" s="4"/>
      <c r="E286" s="4"/>
      <c r="F286" s="70"/>
      <c r="G286" s="226"/>
    </row>
    <row r="287" spans="4:7" ht="13.5">
      <c r="D287" s="4"/>
      <c r="E287" s="4"/>
      <c r="F287" s="70"/>
      <c r="G287" s="226"/>
    </row>
    <row r="288" spans="4:7" ht="13.5">
      <c r="D288" s="4"/>
      <c r="E288" s="4"/>
      <c r="F288" s="70"/>
      <c r="G288" s="226"/>
    </row>
    <row r="289" spans="4:7" ht="13.5">
      <c r="D289" s="4"/>
      <c r="E289" s="4"/>
      <c r="F289" s="70"/>
      <c r="G289" s="226"/>
    </row>
    <row r="290" spans="4:7" ht="13.5">
      <c r="D290" s="4"/>
      <c r="E290" s="4"/>
      <c r="F290" s="70"/>
      <c r="G290" s="226"/>
    </row>
    <row r="291" spans="4:7" ht="13.5">
      <c r="D291" s="4"/>
      <c r="E291" s="4"/>
      <c r="F291" s="70"/>
      <c r="G291" s="226"/>
    </row>
    <row r="292" spans="4:7" ht="13.5">
      <c r="D292" s="4"/>
      <c r="E292" s="4"/>
      <c r="F292" s="70"/>
      <c r="G292" s="226"/>
    </row>
    <row r="293" spans="4:7" ht="13.5">
      <c r="D293" s="4"/>
      <c r="E293" s="4"/>
      <c r="F293" s="70"/>
      <c r="G293" s="226"/>
    </row>
    <row r="294" spans="4:7" ht="13.5">
      <c r="D294" s="4"/>
      <c r="E294" s="4"/>
      <c r="F294" s="70"/>
      <c r="G294" s="226"/>
    </row>
    <row r="295" spans="4:7" ht="13.5">
      <c r="D295" s="4"/>
      <c r="E295" s="4"/>
      <c r="F295" s="70"/>
      <c r="G295" s="226"/>
    </row>
    <row r="296" spans="4:7" ht="13.5">
      <c r="D296" s="4"/>
      <c r="E296" s="4"/>
      <c r="F296" s="70"/>
      <c r="G296" s="226"/>
    </row>
    <row r="297" spans="4:7" ht="13.5">
      <c r="D297" s="4"/>
      <c r="E297" s="4"/>
      <c r="F297" s="70"/>
      <c r="G297" s="226"/>
    </row>
    <row r="298" spans="4:7" ht="13.5">
      <c r="D298" s="4"/>
      <c r="E298" s="4"/>
      <c r="F298" s="70"/>
      <c r="G298" s="226"/>
    </row>
    <row r="299" spans="4:7" ht="13.5">
      <c r="D299" s="4"/>
      <c r="E299" s="4"/>
      <c r="F299" s="70"/>
      <c r="G299" s="226"/>
    </row>
    <row r="300" spans="4:7" ht="13.5">
      <c r="D300" s="4"/>
      <c r="E300" s="4"/>
      <c r="F300" s="70"/>
      <c r="G300" s="226"/>
    </row>
    <row r="301" spans="4:7" ht="13.5">
      <c r="D301" s="4"/>
      <c r="E301" s="4"/>
      <c r="F301" s="70"/>
      <c r="G301" s="226"/>
    </row>
    <row r="302" spans="4:7" ht="13.5">
      <c r="D302" s="4"/>
      <c r="E302" s="4"/>
      <c r="F302" s="70"/>
      <c r="G302" s="226"/>
    </row>
    <row r="303" spans="4:7" ht="13.5">
      <c r="D303" s="4"/>
      <c r="E303" s="4"/>
      <c r="F303" s="70"/>
      <c r="G303" s="226"/>
    </row>
    <row r="304" spans="4:7" ht="13.5">
      <c r="D304" s="4"/>
      <c r="E304" s="4"/>
      <c r="F304" s="70"/>
      <c r="G304" s="226"/>
    </row>
    <row r="305" spans="4:7" ht="13.5">
      <c r="D305" s="4"/>
      <c r="E305" s="4"/>
      <c r="F305" s="70"/>
      <c r="G305" s="226"/>
    </row>
    <row r="306" spans="4:7" ht="13.5">
      <c r="D306" s="4"/>
      <c r="E306" s="4"/>
      <c r="F306" s="70"/>
      <c r="G306" s="226"/>
    </row>
    <row r="307" spans="4:7" ht="13.5">
      <c r="D307" s="4"/>
      <c r="E307" s="4"/>
      <c r="F307" s="70"/>
      <c r="G307" s="226"/>
    </row>
    <row r="308" spans="4:7" ht="13.5">
      <c r="D308" s="4"/>
      <c r="E308" s="4"/>
      <c r="F308" s="70"/>
      <c r="G308" s="226"/>
    </row>
    <row r="309" spans="4:7" ht="13.5">
      <c r="D309" s="4"/>
      <c r="E309" s="4"/>
      <c r="F309" s="70"/>
      <c r="G309" s="226"/>
    </row>
    <row r="310" spans="4:7" ht="13.5">
      <c r="D310" s="4"/>
      <c r="E310" s="4"/>
      <c r="F310" s="70"/>
      <c r="G310" s="226"/>
    </row>
    <row r="311" spans="4:7" ht="13.5">
      <c r="D311" s="4"/>
      <c r="E311" s="4"/>
      <c r="F311" s="70"/>
      <c r="G311" s="226"/>
    </row>
    <row r="312" spans="4:7" ht="13.5">
      <c r="D312" s="4"/>
      <c r="E312" s="4"/>
      <c r="F312" s="70"/>
      <c r="G312" s="226"/>
    </row>
    <row r="313" spans="4:7" ht="13.5">
      <c r="D313" s="4"/>
      <c r="E313" s="4"/>
      <c r="F313" s="70"/>
      <c r="G313" s="226"/>
    </row>
    <row r="314" spans="4:7" ht="13.5">
      <c r="D314" s="4"/>
      <c r="E314" s="4"/>
      <c r="F314" s="70"/>
      <c r="G314" s="226"/>
    </row>
    <row r="315" spans="4:7" ht="13.5">
      <c r="D315" s="4"/>
      <c r="E315" s="4"/>
      <c r="F315" s="70"/>
      <c r="G315" s="226"/>
    </row>
    <row r="316" spans="4:7" ht="13.5">
      <c r="D316" s="4"/>
      <c r="E316" s="4"/>
      <c r="F316" s="70"/>
      <c r="G316" s="226"/>
    </row>
    <row r="317" spans="4:7" ht="13.5">
      <c r="D317" s="4"/>
      <c r="E317" s="4"/>
      <c r="F317" s="70"/>
      <c r="G317" s="226"/>
    </row>
    <row r="318" spans="4:7" ht="13.5">
      <c r="D318" s="4"/>
      <c r="E318" s="4"/>
      <c r="F318" s="70"/>
      <c r="G318" s="226"/>
    </row>
    <row r="319" spans="4:7" ht="13.5">
      <c r="D319" s="4"/>
      <c r="E319" s="4"/>
      <c r="F319" s="70"/>
      <c r="G319" s="226"/>
    </row>
    <row r="320" spans="4:7" ht="13.5">
      <c r="D320" s="4"/>
      <c r="E320" s="4"/>
      <c r="F320" s="70"/>
      <c r="G320" s="226"/>
    </row>
    <row r="321" spans="4:7" ht="13.5">
      <c r="D321" s="4"/>
      <c r="E321" s="4"/>
      <c r="F321" s="70"/>
      <c r="G321" s="226"/>
    </row>
    <row r="322" spans="4:7" ht="13.5">
      <c r="D322" s="4"/>
      <c r="E322" s="4"/>
      <c r="F322" s="70"/>
      <c r="G322" s="226"/>
    </row>
    <row r="323" spans="4:7" ht="13.5">
      <c r="D323" s="4"/>
      <c r="E323" s="4"/>
      <c r="F323" s="70"/>
      <c r="G323" s="226"/>
    </row>
    <row r="324" spans="4:7" ht="13.5">
      <c r="D324" s="4"/>
      <c r="E324" s="4"/>
      <c r="F324" s="70"/>
      <c r="G324" s="226"/>
    </row>
    <row r="325" spans="4:7" ht="13.5">
      <c r="D325" s="4"/>
      <c r="E325" s="4"/>
      <c r="F325" s="70"/>
      <c r="G325" s="226"/>
    </row>
    <row r="326" spans="4:7" ht="13.5">
      <c r="D326" s="4"/>
      <c r="E326" s="4"/>
      <c r="F326" s="70"/>
      <c r="G326" s="226"/>
    </row>
    <row r="327" spans="1:7" s="265" customFormat="1" ht="13.5">
      <c r="A327" s="297"/>
      <c r="B327" s="297"/>
      <c r="C327" s="297"/>
      <c r="D327" s="298"/>
      <c r="E327" s="298"/>
      <c r="F327" s="377"/>
      <c r="G327" s="299"/>
    </row>
    <row r="328" spans="4:7" ht="13.5">
      <c r="D328" s="4"/>
      <c r="E328" s="4"/>
      <c r="F328" s="70"/>
      <c r="G328" s="226"/>
    </row>
    <row r="329" spans="4:7" ht="13.5">
      <c r="D329" s="4"/>
      <c r="E329" s="4"/>
      <c r="F329" s="70"/>
      <c r="G329" s="226"/>
    </row>
    <row r="330" spans="4:7" ht="13.5">
      <c r="D330" s="4"/>
      <c r="E330" s="4"/>
      <c r="F330" s="70"/>
      <c r="G330" s="226"/>
    </row>
    <row r="331" spans="4:7" ht="13.5">
      <c r="D331" s="4"/>
      <c r="E331" s="4"/>
      <c r="F331" s="70"/>
      <c r="G331" s="226"/>
    </row>
    <row r="332" spans="4:7" ht="13.5">
      <c r="D332" s="4"/>
      <c r="E332" s="4"/>
      <c r="F332" s="70"/>
      <c r="G332" s="226"/>
    </row>
    <row r="333" spans="4:7" ht="13.5">
      <c r="D333" s="4"/>
      <c r="E333" s="4"/>
      <c r="F333" s="70"/>
      <c r="G333" s="226"/>
    </row>
    <row r="334" spans="4:7" ht="13.5">
      <c r="D334" s="4"/>
      <c r="E334" s="4"/>
      <c r="F334" s="70"/>
      <c r="G334" s="226"/>
    </row>
    <row r="335" spans="4:7" ht="13.5">
      <c r="D335" s="4"/>
      <c r="E335" s="4"/>
      <c r="F335" s="70"/>
      <c r="G335" s="226"/>
    </row>
    <row r="336" spans="4:7" ht="13.5">
      <c r="D336" s="4"/>
      <c r="E336" s="4"/>
      <c r="F336" s="70"/>
      <c r="G336" s="226"/>
    </row>
    <row r="337" spans="4:7" ht="13.5">
      <c r="D337" s="4"/>
      <c r="E337" s="4"/>
      <c r="F337" s="70"/>
      <c r="G337" s="226"/>
    </row>
    <row r="338" spans="4:7" ht="13.5">
      <c r="D338" s="4"/>
      <c r="E338" s="4"/>
      <c r="F338" s="70"/>
      <c r="G338" s="226"/>
    </row>
    <row r="339" spans="4:7" ht="13.5">
      <c r="D339" s="4"/>
      <c r="E339" s="4"/>
      <c r="F339" s="70"/>
      <c r="G339" s="226"/>
    </row>
    <row r="340" spans="4:7" ht="13.5">
      <c r="D340" s="4"/>
      <c r="E340" s="4"/>
      <c r="F340" s="70"/>
      <c r="G340" s="226"/>
    </row>
    <row r="341" spans="4:7" ht="13.5">
      <c r="D341" s="4"/>
      <c r="E341" s="4"/>
      <c r="F341" s="70"/>
      <c r="G341" s="226"/>
    </row>
    <row r="342" spans="4:7" ht="13.5">
      <c r="D342" s="4"/>
      <c r="E342" s="4"/>
      <c r="F342" s="70"/>
      <c r="G342" s="226"/>
    </row>
    <row r="343" spans="4:7" ht="13.5">
      <c r="D343" s="4"/>
      <c r="E343" s="4"/>
      <c r="F343" s="70"/>
      <c r="G343" s="226"/>
    </row>
    <row r="344" spans="4:7" ht="13.5">
      <c r="D344" s="4"/>
      <c r="E344" s="4"/>
      <c r="F344" s="70"/>
      <c r="G344" s="226"/>
    </row>
    <row r="345" spans="4:7" ht="13.5">
      <c r="D345" s="4"/>
      <c r="E345" s="4"/>
      <c r="F345" s="70"/>
      <c r="G345" s="226"/>
    </row>
    <row r="346" spans="4:7" ht="13.5">
      <c r="D346" s="4"/>
      <c r="E346" s="4"/>
      <c r="F346" s="70"/>
      <c r="G346" s="226"/>
    </row>
    <row r="347" spans="4:7" ht="12.75" customHeight="1">
      <c r="D347" s="4"/>
      <c r="E347" s="4"/>
      <c r="F347" s="70"/>
      <c r="G347" s="226"/>
    </row>
    <row r="348" spans="4:7" ht="12.75" customHeight="1">
      <c r="D348" s="4"/>
      <c r="E348" s="4"/>
      <c r="F348" s="70"/>
      <c r="G348" s="226"/>
    </row>
    <row r="349" spans="4:7" ht="12.75" customHeight="1">
      <c r="D349" s="4"/>
      <c r="E349" s="4"/>
      <c r="F349" s="70"/>
      <c r="G349" s="226"/>
    </row>
    <row r="350" spans="4:7" ht="12.75" customHeight="1">
      <c r="D350" s="4"/>
      <c r="E350" s="4"/>
      <c r="F350" s="70"/>
      <c r="G350" s="226"/>
    </row>
    <row r="351" spans="4:7" ht="12.75" customHeight="1">
      <c r="D351" s="4"/>
      <c r="E351" s="4"/>
      <c r="F351" s="70"/>
      <c r="G351" s="226"/>
    </row>
    <row r="352" spans="4:7" ht="12.75" customHeight="1">
      <c r="D352" s="4"/>
      <c r="E352" s="4"/>
      <c r="F352" s="70"/>
      <c r="G352" s="226"/>
    </row>
    <row r="353" spans="4:7" ht="12.75" customHeight="1">
      <c r="D353" s="4"/>
      <c r="E353" s="4"/>
      <c r="F353" s="70"/>
      <c r="G353" s="226"/>
    </row>
    <row r="354" spans="4:7" ht="12.75" customHeight="1">
      <c r="D354" s="4"/>
      <c r="E354" s="4"/>
      <c r="F354" s="70"/>
      <c r="G354" s="226"/>
    </row>
    <row r="355" spans="4:7" ht="12.75" customHeight="1">
      <c r="D355" s="4"/>
      <c r="E355" s="4"/>
      <c r="F355" s="70"/>
      <c r="G355" s="226"/>
    </row>
    <row r="356" spans="4:7" ht="12.75" customHeight="1">
      <c r="D356" s="4"/>
      <c r="E356" s="4"/>
      <c r="F356" s="70"/>
      <c r="G356" s="226"/>
    </row>
    <row r="357" spans="4:7" ht="12.75" customHeight="1">
      <c r="D357" s="4"/>
      <c r="E357" s="4"/>
      <c r="F357" s="70"/>
      <c r="G357" s="226"/>
    </row>
    <row r="358" spans="4:7" ht="12.75" customHeight="1">
      <c r="D358" s="4"/>
      <c r="E358" s="4"/>
      <c r="F358" s="70"/>
      <c r="G358" s="226"/>
    </row>
    <row r="359" spans="4:7" ht="12.75" customHeight="1">
      <c r="D359" s="4"/>
      <c r="E359" s="4"/>
      <c r="F359" s="70"/>
      <c r="G359" s="226"/>
    </row>
    <row r="360" spans="4:7" ht="12.75" customHeight="1">
      <c r="D360" s="4"/>
      <c r="E360" s="4"/>
      <c r="F360" s="70"/>
      <c r="G360" s="226"/>
    </row>
    <row r="361" spans="4:7" ht="12.75" customHeight="1">
      <c r="D361" s="4"/>
      <c r="E361" s="4"/>
      <c r="F361" s="70"/>
      <c r="G361" s="226"/>
    </row>
    <row r="362" spans="4:7" ht="12.75" customHeight="1">
      <c r="D362" s="4"/>
      <c r="E362" s="4"/>
      <c r="F362" s="70"/>
      <c r="G362" s="226"/>
    </row>
    <row r="363" spans="4:7" ht="13.5">
      <c r="D363" s="4"/>
      <c r="E363" s="4"/>
      <c r="F363" s="70"/>
      <c r="G363" s="226"/>
    </row>
    <row r="364" spans="4:7" ht="13.5">
      <c r="D364" s="4"/>
      <c r="E364" s="4"/>
      <c r="F364" s="70"/>
      <c r="G364" s="226"/>
    </row>
    <row r="365" spans="4:7" ht="13.5">
      <c r="D365" s="4"/>
      <c r="E365" s="4"/>
      <c r="F365" s="70"/>
      <c r="G365" s="226"/>
    </row>
    <row r="366" spans="4:7" ht="13.5">
      <c r="D366" s="4"/>
      <c r="E366" s="4"/>
      <c r="F366" s="70"/>
      <c r="G366" s="226"/>
    </row>
    <row r="367" spans="4:7" ht="13.5">
      <c r="D367" s="4"/>
      <c r="E367" s="4"/>
      <c r="F367" s="70"/>
      <c r="G367" s="226"/>
    </row>
    <row r="368" spans="4:7" ht="13.5">
      <c r="D368" s="4"/>
      <c r="E368" s="4"/>
      <c r="F368" s="70"/>
      <c r="G368" s="226"/>
    </row>
    <row r="369" spans="4:7" ht="13.5">
      <c r="D369" s="4"/>
      <c r="E369" s="4"/>
      <c r="F369" s="70"/>
      <c r="G369" s="226"/>
    </row>
    <row r="370" spans="4:7" ht="13.5">
      <c r="D370" s="4"/>
      <c r="E370" s="4"/>
      <c r="F370" s="70"/>
      <c r="G370" s="226"/>
    </row>
    <row r="371" spans="4:7" ht="13.5">
      <c r="D371" s="4"/>
      <c r="E371" s="4"/>
      <c r="F371" s="70"/>
      <c r="G371" s="226"/>
    </row>
    <row r="372" spans="4:7" ht="13.5">
      <c r="D372" s="4"/>
      <c r="E372" s="4"/>
      <c r="F372" s="70"/>
      <c r="G372" s="226"/>
    </row>
    <row r="373" spans="4:7" ht="13.5">
      <c r="D373" s="4"/>
      <c r="E373" s="4"/>
      <c r="F373" s="70"/>
      <c r="G373" s="226"/>
    </row>
    <row r="374" spans="4:7" ht="13.5">
      <c r="D374" s="4"/>
      <c r="E374" s="4"/>
      <c r="F374" s="70"/>
      <c r="G374" s="226"/>
    </row>
    <row r="375" spans="4:7" ht="13.5">
      <c r="D375" s="4"/>
      <c r="E375" s="4"/>
      <c r="F375" s="70"/>
      <c r="G375" s="226"/>
    </row>
    <row r="376" spans="4:7" ht="13.5">
      <c r="D376" s="4"/>
      <c r="E376" s="4"/>
      <c r="F376" s="70"/>
      <c r="G376" s="226"/>
    </row>
    <row r="377" spans="4:7" ht="13.5">
      <c r="D377" s="4"/>
      <c r="E377" s="4"/>
      <c r="F377" s="70"/>
      <c r="G377" s="226"/>
    </row>
    <row r="378" spans="4:7" ht="13.5">
      <c r="D378" s="4"/>
      <c r="E378" s="4"/>
      <c r="F378" s="70"/>
      <c r="G378" s="226"/>
    </row>
    <row r="379" spans="4:7" ht="13.5">
      <c r="D379" s="4"/>
      <c r="E379" s="4"/>
      <c r="F379" s="70"/>
      <c r="G379" s="226"/>
    </row>
    <row r="380" spans="4:7" ht="13.5">
      <c r="D380" s="4"/>
      <c r="E380" s="4"/>
      <c r="F380" s="70"/>
      <c r="G380" s="226"/>
    </row>
    <row r="381" spans="4:7" ht="13.5">
      <c r="D381" s="4"/>
      <c r="E381" s="4"/>
      <c r="F381" s="70"/>
      <c r="G381" s="226"/>
    </row>
    <row r="382" spans="4:7" ht="13.5">
      <c r="D382" s="4"/>
      <c r="E382" s="4"/>
      <c r="F382" s="70"/>
      <c r="G382" s="226"/>
    </row>
    <row r="383" spans="4:7" ht="13.5">
      <c r="D383" s="4"/>
      <c r="E383" s="4"/>
      <c r="F383" s="70"/>
      <c r="G383" s="226"/>
    </row>
    <row r="384" spans="4:7" ht="13.5">
      <c r="D384" s="4"/>
      <c r="E384" s="4"/>
      <c r="F384" s="70"/>
      <c r="G384" s="226"/>
    </row>
    <row r="385" spans="4:7" ht="13.5">
      <c r="D385" s="4"/>
      <c r="E385" s="4"/>
      <c r="F385" s="70"/>
      <c r="G385" s="226"/>
    </row>
    <row r="386" spans="4:7" ht="13.5">
      <c r="D386" s="4"/>
      <c r="E386" s="4"/>
      <c r="F386" s="70"/>
      <c r="G386" s="226"/>
    </row>
    <row r="387" spans="4:7" ht="13.5">
      <c r="D387" s="4"/>
      <c r="E387" s="4"/>
      <c r="F387" s="70"/>
      <c r="G387" s="226"/>
    </row>
    <row r="388" spans="4:7" ht="13.5">
      <c r="D388" s="4"/>
      <c r="E388" s="4"/>
      <c r="F388" s="70"/>
      <c r="G388" s="226"/>
    </row>
    <row r="389" spans="4:7" ht="13.5">
      <c r="D389" s="4"/>
      <c r="E389" s="4"/>
      <c r="F389" s="70"/>
      <c r="G389" s="226"/>
    </row>
    <row r="390" spans="4:7" ht="13.5">
      <c r="D390" s="4"/>
      <c r="E390" s="4"/>
      <c r="F390" s="70"/>
      <c r="G390" s="226"/>
    </row>
    <row r="391" spans="4:7" ht="13.5">
      <c r="D391" s="4"/>
      <c r="E391" s="4"/>
      <c r="F391" s="70"/>
      <c r="G391" s="226"/>
    </row>
    <row r="392" spans="4:7" ht="13.5">
      <c r="D392" s="4"/>
      <c r="E392" s="4"/>
      <c r="F392" s="70"/>
      <c r="G392" s="226"/>
    </row>
    <row r="393" spans="4:7" ht="13.5">
      <c r="D393" s="4"/>
      <c r="E393" s="4"/>
      <c r="F393" s="70"/>
      <c r="G393" s="226"/>
    </row>
    <row r="394" spans="4:7" ht="13.5">
      <c r="D394" s="4"/>
      <c r="E394" s="4"/>
      <c r="F394" s="70"/>
      <c r="G394" s="226"/>
    </row>
    <row r="395" spans="4:7" ht="13.5">
      <c r="D395" s="4"/>
      <c r="E395" s="4"/>
      <c r="F395" s="70"/>
      <c r="G395" s="226"/>
    </row>
    <row r="396" spans="4:7" ht="13.5">
      <c r="D396" s="4"/>
      <c r="E396" s="4"/>
      <c r="F396" s="70"/>
      <c r="G396" s="226"/>
    </row>
    <row r="397" spans="4:7" ht="13.5">
      <c r="D397" s="4"/>
      <c r="E397" s="4"/>
      <c r="F397" s="70"/>
      <c r="G397" s="226"/>
    </row>
    <row r="398" spans="4:7" ht="13.5">
      <c r="D398" s="4"/>
      <c r="E398" s="4"/>
      <c r="F398" s="70"/>
      <c r="G398" s="226"/>
    </row>
    <row r="399" spans="4:7" ht="13.5">
      <c r="D399" s="4"/>
      <c r="E399" s="4"/>
      <c r="F399" s="70"/>
      <c r="G399" s="226"/>
    </row>
    <row r="400" spans="4:7" ht="13.5">
      <c r="D400" s="4"/>
      <c r="E400" s="4"/>
      <c r="F400" s="70"/>
      <c r="G400" s="226"/>
    </row>
    <row r="401" spans="4:7" ht="13.5">
      <c r="D401" s="4"/>
      <c r="E401" s="4"/>
      <c r="F401" s="70"/>
      <c r="G401" s="226"/>
    </row>
    <row r="402" spans="4:7" ht="13.5">
      <c r="D402" s="4"/>
      <c r="E402" s="4"/>
      <c r="F402" s="70"/>
      <c r="G402" s="226"/>
    </row>
    <row r="403" spans="4:7" ht="13.5">
      <c r="D403" s="4"/>
      <c r="E403" s="4"/>
      <c r="F403" s="70"/>
      <c r="G403" s="226"/>
    </row>
    <row r="404" spans="4:7" ht="13.5">
      <c r="D404" s="4"/>
      <c r="E404" s="4"/>
      <c r="F404" s="70"/>
      <c r="G404" s="226"/>
    </row>
    <row r="405" spans="4:7" ht="13.5">
      <c r="D405" s="4"/>
      <c r="E405" s="4"/>
      <c r="F405" s="70"/>
      <c r="G405" s="226"/>
    </row>
    <row r="406" spans="4:7" ht="13.5">
      <c r="D406" s="4"/>
      <c r="E406" s="4"/>
      <c r="F406" s="70"/>
      <c r="G406" s="226"/>
    </row>
    <row r="407" spans="4:7" ht="13.5">
      <c r="D407" s="4"/>
      <c r="E407" s="4"/>
      <c r="F407" s="70"/>
      <c r="G407" s="226"/>
    </row>
    <row r="408" spans="4:7" ht="13.5">
      <c r="D408" s="4"/>
      <c r="E408" s="4"/>
      <c r="F408" s="70"/>
      <c r="G408" s="226"/>
    </row>
    <row r="409" spans="4:7" ht="13.5">
      <c r="D409" s="4"/>
      <c r="E409" s="4"/>
      <c r="F409" s="70"/>
      <c r="G409" s="226"/>
    </row>
    <row r="410" spans="4:7" ht="13.5">
      <c r="D410" s="4"/>
      <c r="E410" s="4"/>
      <c r="F410" s="70"/>
      <c r="G410" s="226"/>
    </row>
    <row r="411" spans="4:7" ht="13.5">
      <c r="D411" s="4"/>
      <c r="E411" s="4"/>
      <c r="F411" s="70"/>
      <c r="G411" s="226"/>
    </row>
    <row r="412" spans="4:7" ht="13.5">
      <c r="D412" s="4"/>
      <c r="E412" s="4"/>
      <c r="F412" s="70"/>
      <c r="G412" s="226"/>
    </row>
    <row r="413" spans="4:7" ht="13.5">
      <c r="D413" s="4"/>
      <c r="E413" s="4"/>
      <c r="F413" s="70"/>
      <c r="G413" s="226"/>
    </row>
    <row r="414" spans="4:7" ht="13.5">
      <c r="D414" s="4"/>
      <c r="E414" s="4"/>
      <c r="F414" s="70"/>
      <c r="G414" s="226"/>
    </row>
    <row r="415" spans="4:7" ht="13.5">
      <c r="D415" s="4"/>
      <c r="E415" s="4"/>
      <c r="F415" s="70"/>
      <c r="G415" s="226"/>
    </row>
    <row r="416" spans="4:7" ht="13.5">
      <c r="D416" s="4"/>
      <c r="E416" s="4"/>
      <c r="F416" s="70"/>
      <c r="G416" s="226"/>
    </row>
    <row r="417" spans="4:7" ht="13.5">
      <c r="D417" s="4"/>
      <c r="E417" s="4"/>
      <c r="F417" s="70"/>
      <c r="G417" s="226"/>
    </row>
    <row r="418" spans="4:7" ht="13.5">
      <c r="D418" s="4"/>
      <c r="E418" s="4"/>
      <c r="F418" s="70"/>
      <c r="G418" s="226"/>
    </row>
    <row r="419" spans="4:7" ht="13.5">
      <c r="D419" s="4"/>
      <c r="E419" s="4"/>
      <c r="F419" s="70"/>
      <c r="G419" s="226"/>
    </row>
    <row r="420" spans="4:7" ht="13.5">
      <c r="D420" s="4"/>
      <c r="E420" s="4"/>
      <c r="F420" s="70"/>
      <c r="G420" s="226"/>
    </row>
    <row r="421" spans="4:7" ht="13.5">
      <c r="D421" s="4"/>
      <c r="E421" s="4"/>
      <c r="F421" s="70"/>
      <c r="G421" s="226"/>
    </row>
    <row r="422" spans="4:7" ht="13.5">
      <c r="D422" s="4"/>
      <c r="E422" s="4"/>
      <c r="F422" s="70"/>
      <c r="G422" s="226"/>
    </row>
    <row r="423" spans="4:7" ht="13.5">
      <c r="D423" s="4"/>
      <c r="E423" s="4"/>
      <c r="F423" s="70"/>
      <c r="G423" s="226"/>
    </row>
    <row r="424" spans="4:7" ht="13.5">
      <c r="D424" s="4"/>
      <c r="E424" s="4"/>
      <c r="F424" s="70"/>
      <c r="G424" s="226"/>
    </row>
    <row r="425" spans="4:7" ht="13.5">
      <c r="D425" s="4"/>
      <c r="E425" s="4"/>
      <c r="F425" s="70"/>
      <c r="G425" s="226"/>
    </row>
    <row r="426" spans="4:7" ht="13.5">
      <c r="D426" s="4"/>
      <c r="E426" s="4"/>
      <c r="F426" s="70"/>
      <c r="G426" s="226"/>
    </row>
    <row r="427" spans="4:7" ht="13.5">
      <c r="D427" s="4"/>
      <c r="E427" s="4"/>
      <c r="F427" s="70"/>
      <c r="G427" s="226"/>
    </row>
    <row r="428" spans="4:7" ht="13.5">
      <c r="D428" s="4"/>
      <c r="E428" s="4"/>
      <c r="F428" s="70"/>
      <c r="G428" s="226"/>
    </row>
    <row r="429" spans="4:7" ht="13.5">
      <c r="D429" s="4"/>
      <c r="E429" s="4"/>
      <c r="F429" s="70"/>
      <c r="G429" s="226"/>
    </row>
    <row r="430" spans="4:7" ht="13.5">
      <c r="D430" s="4"/>
      <c r="E430" s="4"/>
      <c r="F430" s="70"/>
      <c r="G430" s="226"/>
    </row>
    <row r="431" spans="4:7" ht="13.5">
      <c r="D431" s="4"/>
      <c r="E431" s="4"/>
      <c r="F431" s="70"/>
      <c r="G431" s="226"/>
    </row>
    <row r="432" spans="4:7" ht="13.5">
      <c r="D432" s="4"/>
      <c r="E432" s="4"/>
      <c r="F432" s="70"/>
      <c r="G432" s="226"/>
    </row>
    <row r="433" spans="4:7" ht="13.5">
      <c r="D433" s="4"/>
      <c r="E433" s="4"/>
      <c r="F433" s="70"/>
      <c r="G433" s="226"/>
    </row>
    <row r="434" spans="4:7" ht="13.5">
      <c r="D434" s="4"/>
      <c r="E434" s="4"/>
      <c r="F434" s="70"/>
      <c r="G434" s="226"/>
    </row>
    <row r="435" spans="4:7" ht="13.5">
      <c r="D435" s="4"/>
      <c r="E435" s="4"/>
      <c r="F435" s="70"/>
      <c r="G435" s="226"/>
    </row>
    <row r="436" spans="4:7" ht="13.5">
      <c r="D436" s="4"/>
      <c r="E436" s="4"/>
      <c r="F436" s="70"/>
      <c r="G436" s="226"/>
    </row>
    <row r="437" spans="4:7" ht="13.5">
      <c r="D437" s="4"/>
      <c r="E437" s="4"/>
      <c r="F437" s="70"/>
      <c r="G437" s="226"/>
    </row>
    <row r="438" spans="4:7" ht="13.5">
      <c r="D438" s="4"/>
      <c r="E438" s="4"/>
      <c r="F438" s="70"/>
      <c r="G438" s="226"/>
    </row>
    <row r="439" spans="4:7" ht="13.5">
      <c r="D439" s="4"/>
      <c r="E439" s="4"/>
      <c r="F439" s="70"/>
      <c r="G439" s="226"/>
    </row>
    <row r="440" spans="4:7" ht="13.5">
      <c r="D440" s="4"/>
      <c r="E440" s="4"/>
      <c r="F440" s="70"/>
      <c r="G440" s="226"/>
    </row>
    <row r="441" spans="4:7" ht="13.5">
      <c r="D441" s="4"/>
      <c r="E441" s="4"/>
      <c r="F441" s="70"/>
      <c r="G441" s="226"/>
    </row>
    <row r="442" spans="4:7" ht="13.5">
      <c r="D442" s="4"/>
      <c r="E442" s="4"/>
      <c r="F442" s="70"/>
      <c r="G442" s="226"/>
    </row>
    <row r="443" spans="4:7" ht="13.5">
      <c r="D443" s="4"/>
      <c r="E443" s="4"/>
      <c r="F443" s="70"/>
      <c r="G443" s="226"/>
    </row>
    <row r="444" spans="4:7" ht="13.5">
      <c r="D444" s="4"/>
      <c r="E444" s="4"/>
      <c r="F444" s="70"/>
      <c r="G444" s="226"/>
    </row>
    <row r="445" spans="4:7" ht="13.5">
      <c r="D445" s="4"/>
      <c r="E445" s="4"/>
      <c r="F445" s="70"/>
      <c r="G445" s="226"/>
    </row>
    <row r="446" spans="4:7" ht="13.5">
      <c r="D446" s="4"/>
      <c r="E446" s="4"/>
      <c r="F446" s="70"/>
      <c r="G446" s="226"/>
    </row>
    <row r="447" spans="4:7" ht="13.5">
      <c r="D447" s="4"/>
      <c r="E447" s="4"/>
      <c r="F447" s="70"/>
      <c r="G447" s="226"/>
    </row>
    <row r="448" spans="4:7" ht="13.5">
      <c r="D448" s="4"/>
      <c r="E448" s="4"/>
      <c r="F448" s="70"/>
      <c r="G448" s="226"/>
    </row>
    <row r="449" spans="4:7" ht="13.5">
      <c r="D449" s="4"/>
      <c r="E449" s="4"/>
      <c r="F449" s="70"/>
      <c r="G449" s="226"/>
    </row>
    <row r="450" spans="4:7" ht="13.5">
      <c r="D450" s="4"/>
      <c r="E450" s="4"/>
      <c r="F450" s="70"/>
      <c r="G450" s="226"/>
    </row>
    <row r="451" spans="4:7" ht="13.5">
      <c r="D451" s="4"/>
      <c r="E451" s="4"/>
      <c r="F451" s="70"/>
      <c r="G451" s="226"/>
    </row>
    <row r="452" spans="4:7" ht="13.5">
      <c r="D452" s="4"/>
      <c r="E452" s="4"/>
      <c r="F452" s="70"/>
      <c r="G452" s="226"/>
    </row>
    <row r="453" spans="4:7" ht="13.5">
      <c r="D453" s="4"/>
      <c r="E453" s="4"/>
      <c r="F453" s="70"/>
      <c r="G453" s="226"/>
    </row>
    <row r="454" spans="4:7" ht="13.5">
      <c r="D454" s="4"/>
      <c r="E454" s="4"/>
      <c r="F454" s="70"/>
      <c r="G454" s="226"/>
    </row>
    <row r="455" spans="4:7" ht="13.5">
      <c r="D455" s="4"/>
      <c r="E455" s="4"/>
      <c r="F455" s="70"/>
      <c r="G455" s="226"/>
    </row>
    <row r="456" spans="4:7" ht="13.5">
      <c r="D456" s="4"/>
      <c r="E456" s="4"/>
      <c r="F456" s="70"/>
      <c r="G456" s="226"/>
    </row>
    <row r="457" spans="4:7" ht="13.5">
      <c r="D457" s="4"/>
      <c r="E457" s="4"/>
      <c r="F457" s="70"/>
      <c r="G457" s="226"/>
    </row>
    <row r="458" spans="4:7" ht="13.5">
      <c r="D458" s="4"/>
      <c r="E458" s="4"/>
      <c r="F458" s="70"/>
      <c r="G458" s="226"/>
    </row>
    <row r="459" spans="4:7" ht="13.5">
      <c r="D459" s="4"/>
      <c r="E459" s="4"/>
      <c r="F459" s="70"/>
      <c r="G459" s="226"/>
    </row>
    <row r="460" spans="4:7" ht="13.5">
      <c r="D460" s="4"/>
      <c r="E460" s="4"/>
      <c r="F460" s="70"/>
      <c r="G460" s="226"/>
    </row>
    <row r="461" spans="4:7" ht="13.5">
      <c r="D461" s="4"/>
      <c r="E461" s="4"/>
      <c r="F461" s="70"/>
      <c r="G461" s="226"/>
    </row>
    <row r="462" spans="4:7" ht="13.5">
      <c r="D462" s="4"/>
      <c r="E462" s="4"/>
      <c r="F462" s="70"/>
      <c r="G462" s="226"/>
    </row>
    <row r="463" spans="4:7" ht="13.5">
      <c r="D463" s="4"/>
      <c r="E463" s="4"/>
      <c r="F463" s="70"/>
      <c r="G463" s="226"/>
    </row>
    <row r="464" spans="4:7" ht="13.5">
      <c r="D464" s="4"/>
      <c r="E464" s="4"/>
      <c r="F464" s="70"/>
      <c r="G464" s="226"/>
    </row>
    <row r="465" spans="4:7" ht="13.5">
      <c r="D465" s="4"/>
      <c r="E465" s="4"/>
      <c r="F465" s="70"/>
      <c r="G465" s="226"/>
    </row>
    <row r="466" spans="4:7" ht="13.5">
      <c r="D466" s="4"/>
      <c r="E466" s="4"/>
      <c r="F466" s="70"/>
      <c r="G466" s="226"/>
    </row>
    <row r="467" spans="4:7" ht="13.5">
      <c r="D467" s="4"/>
      <c r="E467" s="4"/>
      <c r="F467" s="70"/>
      <c r="G467" s="226"/>
    </row>
    <row r="468" spans="4:7" ht="13.5">
      <c r="D468" s="4"/>
      <c r="E468" s="4"/>
      <c r="F468" s="70"/>
      <c r="G468" s="226"/>
    </row>
    <row r="469" spans="4:7" ht="13.5">
      <c r="D469" s="4"/>
      <c r="E469" s="4"/>
      <c r="F469" s="70"/>
      <c r="G469" s="226"/>
    </row>
    <row r="470" spans="4:7" ht="13.5">
      <c r="D470" s="4"/>
      <c r="E470" s="4"/>
      <c r="F470" s="70"/>
      <c r="G470" s="226"/>
    </row>
    <row r="471" spans="4:7" ht="13.5">
      <c r="D471" s="4"/>
      <c r="E471" s="4"/>
      <c r="F471" s="70"/>
      <c r="G471" s="226"/>
    </row>
    <row r="472" spans="4:7" ht="13.5">
      <c r="D472" s="4"/>
      <c r="E472" s="4"/>
      <c r="F472" s="70"/>
      <c r="G472" s="226"/>
    </row>
    <row r="473" spans="4:7" ht="13.5">
      <c r="D473" s="4"/>
      <c r="E473" s="4"/>
      <c r="F473" s="70"/>
      <c r="G473" s="226"/>
    </row>
    <row r="474" spans="4:7" ht="13.5">
      <c r="D474" s="4"/>
      <c r="E474" s="4"/>
      <c r="F474" s="70"/>
      <c r="G474" s="226"/>
    </row>
    <row r="475" spans="4:7" ht="13.5">
      <c r="D475" s="4"/>
      <c r="E475" s="4"/>
      <c r="F475" s="70"/>
      <c r="G475" s="226"/>
    </row>
    <row r="476" spans="4:7" ht="13.5">
      <c r="D476" s="4"/>
      <c r="E476" s="4"/>
      <c r="F476" s="70"/>
      <c r="G476" s="226"/>
    </row>
    <row r="477" spans="4:7" ht="13.5">
      <c r="D477" s="4"/>
      <c r="E477" s="4"/>
      <c r="F477" s="70"/>
      <c r="G477" s="226"/>
    </row>
    <row r="478" spans="4:7" ht="13.5">
      <c r="D478" s="4"/>
      <c r="E478" s="4"/>
      <c r="F478" s="70"/>
      <c r="G478" s="226"/>
    </row>
    <row r="479" spans="4:7" ht="13.5">
      <c r="D479" s="4"/>
      <c r="E479" s="4"/>
      <c r="F479" s="70"/>
      <c r="G479" s="226"/>
    </row>
    <row r="480" spans="4:7" ht="13.5">
      <c r="D480" s="4"/>
      <c r="E480" s="4"/>
      <c r="F480" s="70"/>
      <c r="G480" s="226"/>
    </row>
    <row r="481" spans="4:7" ht="13.5">
      <c r="D481" s="4"/>
      <c r="E481" s="4"/>
      <c r="F481" s="70"/>
      <c r="G481" s="226"/>
    </row>
    <row r="482" spans="4:7" ht="13.5">
      <c r="D482" s="4"/>
      <c r="E482" s="4"/>
      <c r="F482" s="70"/>
      <c r="G482" s="226"/>
    </row>
    <row r="483" spans="4:7" ht="13.5">
      <c r="D483" s="4"/>
      <c r="E483" s="4"/>
      <c r="F483" s="70"/>
      <c r="G483" s="226"/>
    </row>
    <row r="484" spans="4:7" ht="13.5">
      <c r="D484" s="4"/>
      <c r="E484" s="4"/>
      <c r="F484" s="70"/>
      <c r="G484" s="226"/>
    </row>
    <row r="485" spans="4:7" ht="13.5">
      <c r="D485" s="4"/>
      <c r="E485" s="4"/>
      <c r="F485" s="70"/>
      <c r="G485" s="226"/>
    </row>
    <row r="486" spans="4:7" ht="13.5">
      <c r="D486" s="4"/>
      <c r="E486" s="4"/>
      <c r="F486" s="70"/>
      <c r="G486" s="226"/>
    </row>
    <row r="487" spans="4:7" ht="13.5">
      <c r="D487" s="4"/>
      <c r="E487" s="4"/>
      <c r="F487" s="70"/>
      <c r="G487" s="226"/>
    </row>
    <row r="488" spans="4:7" ht="13.5">
      <c r="D488" s="4"/>
      <c r="E488" s="4"/>
      <c r="F488" s="70"/>
      <c r="G488" s="226"/>
    </row>
    <row r="489" spans="4:7" ht="13.5">
      <c r="D489" s="4"/>
      <c r="E489" s="4"/>
      <c r="F489" s="70"/>
      <c r="G489" s="226"/>
    </row>
    <row r="490" spans="4:7" ht="13.5">
      <c r="D490" s="4"/>
      <c r="E490" s="4"/>
      <c r="F490" s="70"/>
      <c r="G490" s="226"/>
    </row>
    <row r="491" spans="4:7" ht="13.5">
      <c r="D491" s="4"/>
      <c r="E491" s="4"/>
      <c r="F491" s="70"/>
      <c r="G491" s="226"/>
    </row>
    <row r="492" spans="4:7" ht="13.5">
      <c r="D492" s="4"/>
      <c r="E492" s="4"/>
      <c r="F492" s="70"/>
      <c r="G492" s="226"/>
    </row>
    <row r="493" spans="4:7" ht="13.5">
      <c r="D493" s="4"/>
      <c r="E493" s="4"/>
      <c r="F493" s="70"/>
      <c r="G493" s="226"/>
    </row>
    <row r="494" spans="4:7" ht="13.5">
      <c r="D494" s="4"/>
      <c r="E494" s="4"/>
      <c r="F494" s="70"/>
      <c r="G494" s="226"/>
    </row>
    <row r="495" spans="4:7" ht="13.5">
      <c r="D495" s="4"/>
      <c r="E495" s="4"/>
      <c r="F495" s="70"/>
      <c r="G495" s="226"/>
    </row>
    <row r="496" spans="4:7" ht="13.5">
      <c r="D496" s="4"/>
      <c r="E496" s="4"/>
      <c r="F496" s="70"/>
      <c r="G496" s="226"/>
    </row>
    <row r="497" spans="4:7" ht="13.5">
      <c r="D497" s="4"/>
      <c r="E497" s="4"/>
      <c r="F497" s="70"/>
      <c r="G497" s="226"/>
    </row>
    <row r="498" spans="4:7" ht="13.5">
      <c r="D498" s="4"/>
      <c r="E498" s="4"/>
      <c r="F498" s="70"/>
      <c r="G498" s="226"/>
    </row>
    <row r="499" spans="4:7" ht="13.5">
      <c r="D499" s="4"/>
      <c r="E499" s="4"/>
      <c r="F499" s="70"/>
      <c r="G499" s="226"/>
    </row>
    <row r="500" spans="4:7" ht="13.5">
      <c r="D500" s="4"/>
      <c r="E500" s="4"/>
      <c r="F500" s="70"/>
      <c r="G500" s="226"/>
    </row>
    <row r="501" spans="4:7" ht="13.5">
      <c r="D501" s="4"/>
      <c r="E501" s="4"/>
      <c r="F501" s="70"/>
      <c r="G501" s="226"/>
    </row>
    <row r="502" spans="4:7" ht="13.5">
      <c r="D502" s="4"/>
      <c r="E502" s="4"/>
      <c r="F502" s="70"/>
      <c r="G502" s="226"/>
    </row>
    <row r="503" spans="4:7" ht="13.5">
      <c r="D503" s="4"/>
      <c r="E503" s="4"/>
      <c r="F503" s="70"/>
      <c r="G503" s="226"/>
    </row>
    <row r="504" spans="4:7" ht="13.5">
      <c r="D504" s="4"/>
      <c r="E504" s="4"/>
      <c r="F504" s="70"/>
      <c r="G504" s="226"/>
    </row>
    <row r="505" spans="4:7" ht="13.5">
      <c r="D505" s="4"/>
      <c r="E505" s="4"/>
      <c r="F505" s="70"/>
      <c r="G505" s="226"/>
    </row>
    <row r="506" spans="4:7" ht="13.5">
      <c r="D506" s="4"/>
      <c r="E506" s="4"/>
      <c r="F506" s="70"/>
      <c r="G506" s="226"/>
    </row>
    <row r="507" spans="4:7" ht="13.5">
      <c r="D507" s="4"/>
      <c r="E507" s="4"/>
      <c r="F507" s="70"/>
      <c r="G507" s="226"/>
    </row>
    <row r="508" spans="4:7" ht="13.5">
      <c r="D508" s="4"/>
      <c r="E508" s="4"/>
      <c r="F508" s="70"/>
      <c r="G508" s="226"/>
    </row>
    <row r="509" spans="4:7" ht="13.5">
      <c r="D509" s="4"/>
      <c r="E509" s="4"/>
      <c r="F509" s="70"/>
      <c r="G509" s="226"/>
    </row>
    <row r="510" spans="4:7" ht="13.5">
      <c r="D510" s="4"/>
      <c r="E510" s="4"/>
      <c r="F510" s="70"/>
      <c r="G510" s="226"/>
    </row>
    <row r="511" spans="1:7" s="303" customFormat="1" ht="13.5">
      <c r="A511" s="300"/>
      <c r="B511" s="300"/>
      <c r="C511" s="300"/>
      <c r="D511" s="301"/>
      <c r="E511" s="301"/>
      <c r="F511" s="378"/>
      <c r="G511" s="302"/>
    </row>
    <row r="512" spans="1:7" s="265" customFormat="1" ht="13.5">
      <c r="A512" s="297"/>
      <c r="B512" s="297"/>
      <c r="C512" s="297"/>
      <c r="D512" s="298"/>
      <c r="E512" s="298"/>
      <c r="F512" s="377"/>
      <c r="G512" s="299"/>
    </row>
    <row r="513" spans="1:7" s="265" customFormat="1" ht="13.5">
      <c r="A513" s="297"/>
      <c r="B513" s="297"/>
      <c r="C513" s="297"/>
      <c r="D513" s="298"/>
      <c r="E513" s="298"/>
      <c r="F513" s="377"/>
      <c r="G513" s="299"/>
    </row>
    <row r="514" spans="1:7" s="265" customFormat="1" ht="13.5">
      <c r="A514" s="297"/>
      <c r="B514" s="297"/>
      <c r="C514" s="297"/>
      <c r="D514" s="298"/>
      <c r="E514" s="298"/>
      <c r="F514" s="377"/>
      <c r="G514" s="299"/>
    </row>
    <row r="515" spans="4:7" ht="13.5">
      <c r="D515" s="4"/>
      <c r="E515" s="4"/>
      <c r="F515" s="70"/>
      <c r="G515" s="226"/>
    </row>
    <row r="516" spans="4:7" ht="13.5">
      <c r="D516" s="4"/>
      <c r="E516" s="4"/>
      <c r="F516" s="70"/>
      <c r="G516" s="226"/>
    </row>
    <row r="517" spans="4:7" ht="13.5">
      <c r="D517" s="4"/>
      <c r="E517" s="4"/>
      <c r="F517" s="70"/>
      <c r="G517" s="226"/>
    </row>
    <row r="518" spans="4:7" ht="13.5">
      <c r="D518" s="4"/>
      <c r="E518" s="4"/>
      <c r="F518" s="70"/>
      <c r="G518" s="226"/>
    </row>
    <row r="519" spans="4:7" ht="13.5">
      <c r="D519" s="4"/>
      <c r="E519" s="4"/>
      <c r="F519" s="70"/>
      <c r="G519" s="226"/>
    </row>
    <row r="520" spans="4:7" ht="13.5">
      <c r="D520" s="4"/>
      <c r="E520" s="4"/>
      <c r="F520" s="70"/>
      <c r="G520" s="226"/>
    </row>
    <row r="521" spans="4:7" ht="13.5">
      <c r="D521" s="4"/>
      <c r="E521" s="4"/>
      <c r="F521" s="70"/>
      <c r="G521" s="226"/>
    </row>
    <row r="522" spans="4:7" ht="13.5">
      <c r="D522" s="4"/>
      <c r="E522" s="4"/>
      <c r="F522" s="70"/>
      <c r="G522" s="226"/>
    </row>
    <row r="523" spans="4:7" ht="13.5">
      <c r="D523" s="4"/>
      <c r="E523" s="4"/>
      <c r="F523" s="70"/>
      <c r="G523" s="226"/>
    </row>
    <row r="524" spans="4:7" ht="13.5">
      <c r="D524" s="4"/>
      <c r="E524" s="4"/>
      <c r="F524" s="70"/>
      <c r="G524" s="226"/>
    </row>
    <row r="525" spans="4:7" ht="13.5">
      <c r="D525" s="4"/>
      <c r="E525" s="4"/>
      <c r="F525" s="70"/>
      <c r="G525" s="226"/>
    </row>
    <row r="526" spans="4:7" ht="13.5">
      <c r="D526" s="4"/>
      <c r="E526" s="4"/>
      <c r="F526" s="70"/>
      <c r="G526" s="226"/>
    </row>
    <row r="527" spans="4:7" ht="13.5">
      <c r="D527" s="4"/>
      <c r="E527" s="4"/>
      <c r="F527" s="70"/>
      <c r="G527" s="226"/>
    </row>
    <row r="528" spans="4:7" ht="13.5">
      <c r="D528" s="4"/>
      <c r="E528" s="4"/>
      <c r="F528" s="70"/>
      <c r="G528" s="226"/>
    </row>
    <row r="529" spans="4:7" ht="13.5">
      <c r="D529" s="4"/>
      <c r="E529" s="4"/>
      <c r="F529" s="70"/>
      <c r="G529" s="226"/>
    </row>
    <row r="530" spans="4:7" ht="13.5">
      <c r="D530" s="4"/>
      <c r="E530" s="4"/>
      <c r="F530" s="70"/>
      <c r="G530" s="226"/>
    </row>
    <row r="531" spans="4:7" ht="13.5">
      <c r="D531" s="4"/>
      <c r="E531" s="4"/>
      <c r="F531" s="70"/>
      <c r="G531" s="226"/>
    </row>
    <row r="532" spans="4:7" ht="13.5">
      <c r="D532" s="4"/>
      <c r="E532" s="4"/>
      <c r="F532" s="70"/>
      <c r="G532" s="226"/>
    </row>
    <row r="533" spans="4:7" ht="13.5">
      <c r="D533" s="4"/>
      <c r="E533" s="4"/>
      <c r="F533" s="70"/>
      <c r="G533" s="226"/>
    </row>
    <row r="534" spans="4:7" ht="13.5">
      <c r="D534" s="4"/>
      <c r="E534" s="4"/>
      <c r="F534" s="70"/>
      <c r="G534" s="226"/>
    </row>
    <row r="535" spans="4:7" ht="13.5">
      <c r="D535" s="4"/>
      <c r="E535" s="4"/>
      <c r="F535" s="70"/>
      <c r="G535" s="226"/>
    </row>
    <row r="536" spans="4:7" ht="13.5">
      <c r="D536" s="4"/>
      <c r="E536" s="4"/>
      <c r="F536" s="70"/>
      <c r="G536" s="226"/>
    </row>
    <row r="537" spans="4:7" ht="13.5">
      <c r="D537" s="4"/>
      <c r="E537" s="4"/>
      <c r="F537" s="70"/>
      <c r="G537" s="226"/>
    </row>
    <row r="538" spans="4:7" ht="13.5">
      <c r="D538" s="4"/>
      <c r="E538" s="4"/>
      <c r="F538" s="70"/>
      <c r="G538" s="226"/>
    </row>
    <row r="539" spans="4:7" ht="13.5">
      <c r="D539" s="4"/>
      <c r="E539" s="4"/>
      <c r="F539" s="70"/>
      <c r="G539" s="226"/>
    </row>
    <row r="540" spans="4:7" ht="13.5">
      <c r="D540" s="4"/>
      <c r="E540" s="4"/>
      <c r="F540" s="70"/>
      <c r="G540" s="226"/>
    </row>
    <row r="541" spans="4:7" ht="13.5">
      <c r="D541" s="4"/>
      <c r="E541" s="4"/>
      <c r="F541" s="70"/>
      <c r="G541" s="226"/>
    </row>
    <row r="542" spans="4:7" ht="13.5">
      <c r="D542" s="4"/>
      <c r="E542" s="4"/>
      <c r="F542" s="70"/>
      <c r="G542" s="226"/>
    </row>
    <row r="543" spans="4:7" ht="13.5">
      <c r="D543" s="4"/>
      <c r="E543" s="4"/>
      <c r="F543" s="70"/>
      <c r="G543" s="226"/>
    </row>
    <row r="544" spans="4:7" ht="13.5">
      <c r="D544" s="4"/>
      <c r="E544" s="4"/>
      <c r="F544" s="70"/>
      <c r="G544" s="226"/>
    </row>
    <row r="545" spans="4:7" ht="11.25" customHeight="1">
      <c r="D545" s="4"/>
      <c r="E545" s="4"/>
      <c r="F545" s="70"/>
      <c r="G545" s="226"/>
    </row>
    <row r="546" spans="4:7" ht="11.25" customHeight="1">
      <c r="D546" s="4"/>
      <c r="E546" s="4"/>
      <c r="F546" s="70"/>
      <c r="G546" s="226"/>
    </row>
    <row r="547" spans="4:7" ht="11.25" customHeight="1">
      <c r="D547" s="4"/>
      <c r="E547" s="4"/>
      <c r="F547" s="70"/>
      <c r="G547" s="226"/>
    </row>
    <row r="548" spans="4:7" ht="11.25" customHeight="1">
      <c r="D548" s="4"/>
      <c r="E548" s="4"/>
      <c r="F548" s="70"/>
      <c r="G548" s="226"/>
    </row>
    <row r="549" spans="4:7" ht="11.25" customHeight="1">
      <c r="D549" s="4"/>
      <c r="E549" s="4"/>
      <c r="F549" s="70"/>
      <c r="G549" s="226"/>
    </row>
    <row r="550" spans="4:7" ht="12.75" customHeight="1">
      <c r="D550" s="4"/>
      <c r="E550" s="4"/>
      <c r="F550" s="70"/>
      <c r="G550" s="226"/>
    </row>
    <row r="551" spans="4:7" ht="12.75" customHeight="1">
      <c r="D551" s="4"/>
      <c r="E551" s="4"/>
      <c r="F551" s="70"/>
      <c r="G551" s="226"/>
    </row>
    <row r="552" spans="4:7" ht="12.75" customHeight="1">
      <c r="D552" s="4"/>
      <c r="E552" s="4"/>
      <c r="F552" s="70"/>
      <c r="G552" s="226"/>
    </row>
    <row r="553" spans="4:7" ht="13.5">
      <c r="D553" s="4"/>
      <c r="E553" s="4"/>
      <c r="F553" s="70"/>
      <c r="G553" s="226"/>
    </row>
    <row r="554" spans="4:7" ht="13.5">
      <c r="D554" s="4"/>
      <c r="E554" s="4"/>
      <c r="F554" s="70"/>
      <c r="G554" s="226"/>
    </row>
    <row r="555" spans="4:7" ht="13.5">
      <c r="D555" s="4"/>
      <c r="E555" s="4"/>
      <c r="F555" s="70"/>
      <c r="G555" s="226"/>
    </row>
    <row r="556" spans="4:7" ht="13.5">
      <c r="D556" s="4"/>
      <c r="E556" s="4"/>
      <c r="F556" s="70"/>
      <c r="G556" s="226"/>
    </row>
    <row r="557" spans="4:7" ht="13.5">
      <c r="D557" s="4"/>
      <c r="E557" s="4"/>
      <c r="F557" s="70"/>
      <c r="G557" s="226"/>
    </row>
    <row r="558" spans="4:7" ht="13.5">
      <c r="D558" s="4"/>
      <c r="E558" s="4"/>
      <c r="F558" s="70"/>
      <c r="G558" s="226"/>
    </row>
    <row r="559" spans="4:7" ht="13.5">
      <c r="D559" s="4"/>
      <c r="E559" s="4"/>
      <c r="F559" s="70"/>
      <c r="G559" s="226"/>
    </row>
    <row r="560" spans="4:7" ht="13.5">
      <c r="D560" s="4"/>
      <c r="E560" s="4"/>
      <c r="F560" s="70"/>
      <c r="G560" s="226"/>
    </row>
    <row r="561" spans="4:7" ht="13.5">
      <c r="D561" s="4"/>
      <c r="E561" s="4"/>
      <c r="F561" s="70"/>
      <c r="G561" s="226"/>
    </row>
    <row r="562" spans="4:7" ht="13.5">
      <c r="D562" s="4"/>
      <c r="E562" s="4"/>
      <c r="F562" s="70"/>
      <c r="G562" s="226"/>
    </row>
    <row r="563" spans="4:7" ht="13.5">
      <c r="D563" s="4"/>
      <c r="E563" s="4"/>
      <c r="F563" s="70"/>
      <c r="G563" s="226"/>
    </row>
    <row r="564" spans="4:7" ht="13.5">
      <c r="D564" s="4"/>
      <c r="E564" s="4"/>
      <c r="F564" s="70"/>
      <c r="G564" s="226"/>
    </row>
    <row r="565" spans="4:7" ht="13.5">
      <c r="D565" s="4"/>
      <c r="E565" s="4"/>
      <c r="F565" s="70"/>
      <c r="G565" s="226"/>
    </row>
    <row r="566" spans="4:7" ht="13.5">
      <c r="D566" s="4"/>
      <c r="E566" s="4"/>
      <c r="F566" s="70"/>
      <c r="G566" s="226"/>
    </row>
    <row r="567" spans="4:7" ht="13.5">
      <c r="D567" s="4"/>
      <c r="E567" s="4"/>
      <c r="F567" s="70"/>
      <c r="G567" s="226"/>
    </row>
    <row r="568" spans="4:7" ht="13.5">
      <c r="D568" s="4"/>
      <c r="E568" s="4"/>
      <c r="F568" s="70"/>
      <c r="G568" s="226"/>
    </row>
    <row r="569" spans="4:7" ht="13.5">
      <c r="D569" s="4"/>
      <c r="E569" s="4"/>
      <c r="F569" s="70"/>
      <c r="G569" s="226"/>
    </row>
    <row r="570" spans="4:7" ht="13.5">
      <c r="D570" s="4"/>
      <c r="E570" s="4"/>
      <c r="F570" s="70"/>
      <c r="G570" s="226"/>
    </row>
    <row r="571" spans="4:7" ht="13.5">
      <c r="D571" s="4"/>
      <c r="E571" s="4"/>
      <c r="F571" s="70"/>
      <c r="G571" s="226"/>
    </row>
    <row r="572" spans="4:7" ht="13.5">
      <c r="D572" s="4"/>
      <c r="E572" s="4"/>
      <c r="F572" s="70"/>
      <c r="G572" s="226"/>
    </row>
    <row r="573" spans="4:7" ht="13.5">
      <c r="D573" s="4"/>
      <c r="E573" s="4"/>
      <c r="F573" s="70"/>
      <c r="G573" s="226"/>
    </row>
    <row r="574" spans="4:7" ht="13.5">
      <c r="D574" s="4"/>
      <c r="E574" s="4"/>
      <c r="F574" s="70"/>
      <c r="G574" s="226"/>
    </row>
    <row r="575" spans="4:7" ht="13.5">
      <c r="D575" s="4"/>
      <c r="E575" s="4"/>
      <c r="F575" s="70"/>
      <c r="G575" s="226"/>
    </row>
    <row r="576" spans="4:7" ht="13.5">
      <c r="D576" s="4"/>
      <c r="E576" s="4"/>
      <c r="F576" s="70"/>
      <c r="G576" s="226"/>
    </row>
    <row r="577" spans="4:7" ht="13.5">
      <c r="D577" s="4"/>
      <c r="E577" s="4"/>
      <c r="F577" s="70"/>
      <c r="G577" s="226"/>
    </row>
    <row r="578" spans="4:7" ht="13.5">
      <c r="D578" s="4"/>
      <c r="E578" s="4"/>
      <c r="F578" s="70"/>
      <c r="G578" s="226"/>
    </row>
    <row r="579" spans="4:7" ht="13.5">
      <c r="D579" s="4"/>
      <c r="E579" s="4"/>
      <c r="F579" s="70"/>
      <c r="G579" s="226"/>
    </row>
    <row r="580" spans="4:7" ht="13.5">
      <c r="D580" s="4"/>
      <c r="E580" s="4"/>
      <c r="F580" s="70"/>
      <c r="G580" s="226"/>
    </row>
    <row r="581" spans="4:7" ht="4.5" customHeight="1">
      <c r="D581" s="4"/>
      <c r="E581" s="4"/>
      <c r="F581" s="70"/>
      <c r="G581" s="226"/>
    </row>
    <row r="582" spans="4:7" ht="4.5" customHeight="1">
      <c r="D582" s="4"/>
      <c r="E582" s="4"/>
      <c r="F582" s="70"/>
      <c r="G582" s="226"/>
    </row>
    <row r="583" spans="4:7" ht="4.5" customHeight="1">
      <c r="D583" s="4"/>
      <c r="E583" s="4"/>
      <c r="F583" s="70"/>
      <c r="G583" s="226"/>
    </row>
    <row r="584" spans="4:7" ht="4.5" customHeight="1">
      <c r="D584" s="4"/>
      <c r="E584" s="4"/>
      <c r="F584" s="70"/>
      <c r="G584" s="226"/>
    </row>
    <row r="585" spans="4:7" ht="20.25" customHeight="1">
      <c r="D585" s="4"/>
      <c r="E585" s="4"/>
      <c r="F585" s="70"/>
      <c r="G585" s="226"/>
    </row>
    <row r="586" spans="4:7" ht="20.25" customHeight="1">
      <c r="D586" s="4"/>
      <c r="E586" s="4"/>
      <c r="F586" s="70"/>
      <c r="G586" s="226"/>
    </row>
    <row r="587" spans="4:7" ht="20.25" customHeight="1">
      <c r="D587" s="4"/>
      <c r="E587" s="4"/>
      <c r="F587" s="70"/>
      <c r="G587" s="226"/>
    </row>
  </sheetData>
  <mergeCells count="39">
    <mergeCell ref="A1:G1"/>
    <mergeCell ref="A2:G2"/>
    <mergeCell ref="A3:G3"/>
    <mergeCell ref="D5:D6"/>
    <mergeCell ref="E5:E6"/>
    <mergeCell ref="F5:F6"/>
    <mergeCell ref="G5:G6"/>
    <mergeCell ref="A5:C5"/>
    <mergeCell ref="A7:C7"/>
    <mergeCell ref="B8:C8"/>
    <mergeCell ref="A14:C14"/>
    <mergeCell ref="B15:C15"/>
    <mergeCell ref="B22:C22"/>
    <mergeCell ref="B26:C26"/>
    <mergeCell ref="A31:C31"/>
    <mergeCell ref="B32:C32"/>
    <mergeCell ref="B35:C35"/>
    <mergeCell ref="B38:C38"/>
    <mergeCell ref="A42:C42"/>
    <mergeCell ref="B43:C43"/>
    <mergeCell ref="B45:C45"/>
    <mergeCell ref="A48:C48"/>
    <mergeCell ref="B49:C49"/>
    <mergeCell ref="B52:C52"/>
    <mergeCell ref="A45:A47"/>
    <mergeCell ref="B58:C58"/>
    <mergeCell ref="A63:C63"/>
    <mergeCell ref="B64:C64"/>
    <mergeCell ref="B73:C73"/>
    <mergeCell ref="A75:C75"/>
    <mergeCell ref="B76:C76"/>
    <mergeCell ref="A78:C78"/>
    <mergeCell ref="B79:C79"/>
    <mergeCell ref="B91:C91"/>
    <mergeCell ref="A95:C95"/>
    <mergeCell ref="B83:C83"/>
    <mergeCell ref="A86:C86"/>
    <mergeCell ref="A87:C87"/>
    <mergeCell ref="B88:C88"/>
  </mergeCells>
  <printOptions horizontalCentered="1"/>
  <pageMargins left="0.7480314960629921" right="0.5511811023622047" top="0.984251968503937" bottom="0.984251968503937" header="0.5118110236220472" footer="0.5118110236220472"/>
  <pageSetup firstPageNumber="2" useFirstPageNumber="1" horizontalDpi="300" verticalDpi="300" orientation="landscape" paperSize="9" r:id="rId1"/>
  <headerFooter alignWithMargins="0">
    <oddHeader>&amp;L&amp;"굴림체,보통"〔별지 제3호 서식〕</oddHeader>
    <oddFooter>&amp;C&amp;F&amp;R&amp;P페이지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2"/>
  <dimension ref="A1:L54"/>
  <sheetViews>
    <sheetView zoomScaleSheetLayoutView="50" workbookViewId="0" topLeftCell="A1">
      <selection activeCell="A15" sqref="A15:L15"/>
    </sheetView>
  </sheetViews>
  <sheetFormatPr defaultColWidth="8.88671875" defaultRowHeight="43.5" customHeight="1"/>
  <cols>
    <col min="1" max="16384" width="8.88671875" style="1" customWidth="1"/>
  </cols>
  <sheetData>
    <row r="1" spans="1:12" ht="43.5" customHeight="1">
      <c r="A1" s="2" t="s">
        <v>741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4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4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43.5" customHeight="1">
      <c r="A5" s="617" t="s">
        <v>715</v>
      </c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617"/>
    </row>
    <row r="6" spans="1:12" ht="43.5" customHeight="1">
      <c r="A6" s="617" t="s">
        <v>554</v>
      </c>
      <c r="B6" s="617"/>
      <c r="C6" s="617"/>
      <c r="D6" s="617"/>
      <c r="E6" s="617"/>
      <c r="F6" s="617"/>
      <c r="G6" s="617"/>
      <c r="H6" s="617"/>
      <c r="I6" s="617"/>
      <c r="J6" s="617"/>
      <c r="K6" s="617"/>
      <c r="L6" s="617"/>
    </row>
    <row r="7" spans="1:12" ht="4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4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4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4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4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4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4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4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43.5" customHeight="1">
      <c r="A15" s="617"/>
      <c r="B15" s="617"/>
      <c r="C15" s="617"/>
      <c r="D15" s="617"/>
      <c r="E15" s="617"/>
      <c r="F15" s="617"/>
      <c r="G15" s="617"/>
      <c r="H15" s="617"/>
      <c r="I15" s="617"/>
      <c r="J15" s="617"/>
      <c r="K15" s="617"/>
      <c r="L15" s="617"/>
    </row>
    <row r="16" spans="1:12" ht="4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4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43.5" customHeight="1">
      <c r="A18" s="2"/>
      <c r="B18" s="504"/>
      <c r="C18" s="504"/>
      <c r="D18" s="2"/>
      <c r="E18" s="2"/>
      <c r="F18" s="2"/>
      <c r="G18" s="2"/>
      <c r="H18" s="2"/>
      <c r="I18" s="2"/>
      <c r="J18" s="2"/>
      <c r="K18" s="2"/>
      <c r="L18" s="2"/>
    </row>
    <row r="19" spans="1:12" ht="4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4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43.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4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4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4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43.5" customHeight="1">
      <c r="A25" s="617"/>
      <c r="B25" s="617"/>
      <c r="C25" s="617"/>
      <c r="D25" s="617"/>
      <c r="E25" s="617"/>
      <c r="F25" s="617"/>
      <c r="G25" s="617"/>
      <c r="H25" s="617"/>
      <c r="I25" s="617"/>
      <c r="J25" s="617"/>
      <c r="K25" s="617"/>
      <c r="L25" s="617"/>
    </row>
    <row r="26" spans="1:12" ht="43.5" customHeight="1">
      <c r="A26" s="617"/>
      <c r="B26" s="617"/>
      <c r="C26" s="617"/>
      <c r="D26" s="617"/>
      <c r="E26" s="617"/>
      <c r="F26" s="617"/>
      <c r="G26" s="617"/>
      <c r="H26" s="617"/>
      <c r="I26" s="617"/>
      <c r="J26" s="617"/>
      <c r="K26" s="617"/>
      <c r="L26" s="617"/>
    </row>
    <row r="27" spans="1:12" ht="4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4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4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4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4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4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4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4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43.5" customHeight="1">
      <c r="A35" s="617"/>
      <c r="B35" s="617"/>
      <c r="C35" s="617"/>
      <c r="D35" s="617"/>
      <c r="E35" s="617"/>
      <c r="F35" s="617"/>
      <c r="G35" s="617"/>
      <c r="H35" s="617"/>
      <c r="I35" s="617"/>
      <c r="J35" s="617"/>
      <c r="K35" s="617"/>
      <c r="L35" s="617"/>
    </row>
    <row r="36" spans="1:12" ht="43.5" customHeight="1">
      <c r="A36" s="617"/>
      <c r="B36" s="617"/>
      <c r="C36" s="617"/>
      <c r="D36" s="617"/>
      <c r="E36" s="617"/>
      <c r="F36" s="617"/>
      <c r="G36" s="617"/>
      <c r="H36" s="617"/>
      <c r="I36" s="617"/>
      <c r="J36" s="617"/>
      <c r="K36" s="617"/>
      <c r="L36" s="617"/>
    </row>
    <row r="37" spans="1:12" ht="4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4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4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4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4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4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4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4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43.5" customHeight="1">
      <c r="A45" s="617"/>
      <c r="B45" s="617"/>
      <c r="C45" s="617"/>
      <c r="D45" s="617"/>
      <c r="E45" s="617"/>
      <c r="F45" s="617"/>
      <c r="G45" s="617"/>
      <c r="H45" s="617"/>
      <c r="I45" s="617"/>
      <c r="J45" s="617"/>
      <c r="K45" s="617"/>
      <c r="L45" s="617"/>
    </row>
    <row r="46" spans="1:12" ht="4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4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4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4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4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4" spans="1:12" ht="43.5" customHeight="1">
      <c r="A54" s="617"/>
      <c r="B54" s="617"/>
      <c r="C54" s="617"/>
      <c r="D54" s="617"/>
      <c r="E54" s="617"/>
      <c r="F54" s="617"/>
      <c r="G54" s="617"/>
      <c r="H54" s="617"/>
      <c r="I54" s="617"/>
      <c r="J54" s="617"/>
      <c r="K54" s="617"/>
      <c r="L54" s="617"/>
    </row>
  </sheetData>
  <mergeCells count="9">
    <mergeCell ref="A45:L45"/>
    <mergeCell ref="A35:L35"/>
    <mergeCell ref="A36:L36"/>
    <mergeCell ref="A54:L54"/>
    <mergeCell ref="A15:L15"/>
    <mergeCell ref="A25:L25"/>
    <mergeCell ref="A26:L26"/>
    <mergeCell ref="A5:L5"/>
    <mergeCell ref="A6:L6"/>
  </mergeCells>
  <printOptions/>
  <pageMargins left="1.2598425196850394" right="0.7480314960629921" top="0.984251968503937" bottom="0.984251968503937" header="0.5118110236220472" footer="0.5118110236220472"/>
  <pageSetup firstPageNumber="11" useFirstPageNumber="1" horizontalDpi="600" verticalDpi="600" orientation="landscape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J125"/>
  <sheetViews>
    <sheetView zoomScale="93" zoomScaleNormal="93" workbookViewId="0" topLeftCell="A1">
      <selection activeCell="F28" sqref="F28"/>
    </sheetView>
  </sheetViews>
  <sheetFormatPr defaultColWidth="8.88671875" defaultRowHeight="24.75" customHeight="1"/>
  <cols>
    <col min="1" max="2" width="8.4453125" style="6" customWidth="1"/>
    <col min="3" max="3" width="18.88671875" style="6" customWidth="1"/>
    <col min="4" max="4" width="14.21484375" style="70" customWidth="1"/>
    <col min="5" max="5" width="7.77734375" style="70" customWidth="1"/>
    <col min="6" max="6" width="7.88671875" style="70" customWidth="1"/>
    <col min="7" max="8" width="14.21484375" style="70" customWidth="1"/>
    <col min="9" max="9" width="14.77734375" style="70" customWidth="1"/>
    <col min="10" max="10" width="6.10546875" style="70" customWidth="1"/>
    <col min="11" max="16384" width="8.88671875" style="4" customWidth="1"/>
  </cols>
  <sheetData>
    <row r="1" spans="1:10" ht="24.75" customHeight="1">
      <c r="A1" s="555" t="s">
        <v>142</v>
      </c>
      <c r="B1" s="555"/>
      <c r="D1" s="304"/>
      <c r="E1" s="304"/>
      <c r="F1" s="304"/>
      <c r="G1" s="304"/>
      <c r="H1" s="304"/>
      <c r="I1" s="304"/>
      <c r="J1" s="304"/>
    </row>
    <row r="2" spans="1:10" ht="14.25" customHeight="1">
      <c r="A2" s="83"/>
      <c r="B2" s="83"/>
      <c r="D2" s="304"/>
      <c r="E2" s="304"/>
      <c r="F2" s="304"/>
      <c r="G2" s="304"/>
      <c r="H2" s="304"/>
      <c r="I2" s="577" t="s">
        <v>272</v>
      </c>
      <c r="J2" s="577"/>
    </row>
    <row r="3" spans="1:10" s="5" customFormat="1" ht="18" customHeight="1">
      <c r="A3" s="556" t="s">
        <v>379</v>
      </c>
      <c r="B3" s="557"/>
      <c r="C3" s="558"/>
      <c r="D3" s="563" t="s">
        <v>606</v>
      </c>
      <c r="E3" s="564"/>
      <c r="F3" s="564"/>
      <c r="G3" s="565"/>
      <c r="H3" s="569" t="s">
        <v>642</v>
      </c>
      <c r="I3" s="569" t="s">
        <v>777</v>
      </c>
      <c r="J3" s="553" t="s">
        <v>611</v>
      </c>
    </row>
    <row r="4" spans="1:10" s="5" customFormat="1" ht="18" customHeight="1">
      <c r="A4" s="429" t="s">
        <v>684</v>
      </c>
      <c r="B4" s="430" t="s">
        <v>685</v>
      </c>
      <c r="C4" s="431" t="s">
        <v>686</v>
      </c>
      <c r="D4" s="467" t="s">
        <v>607</v>
      </c>
      <c r="E4" s="467" t="s">
        <v>608</v>
      </c>
      <c r="F4" s="467" t="s">
        <v>609</v>
      </c>
      <c r="G4" s="467" t="s">
        <v>610</v>
      </c>
      <c r="H4" s="570"/>
      <c r="I4" s="570"/>
      <c r="J4" s="554"/>
    </row>
    <row r="5" spans="1:10" ht="25.5" customHeight="1">
      <c r="A5" s="642" t="s">
        <v>181</v>
      </c>
      <c r="B5" s="643"/>
      <c r="C5" s="644"/>
      <c r="D5" s="433">
        <f>D6+D15</f>
        <v>3189234000</v>
      </c>
      <c r="E5" s="433"/>
      <c r="F5" s="433"/>
      <c r="G5" s="433">
        <f aca="true" t="shared" si="0" ref="G5:G36">D5+E5+F5</f>
        <v>3189234000</v>
      </c>
      <c r="H5" s="433">
        <f>H6+H15</f>
        <v>3132057643</v>
      </c>
      <c r="I5" s="359">
        <f>G5-H5</f>
        <v>57176357</v>
      </c>
      <c r="J5" s="358"/>
    </row>
    <row r="6" spans="1:10" ht="25.5" customHeight="1">
      <c r="A6" s="589"/>
      <c r="B6" s="618" t="s">
        <v>183</v>
      </c>
      <c r="C6" s="619"/>
      <c r="D6" s="305">
        <f>SUM(D7:D14)</f>
        <v>2244873000</v>
      </c>
      <c r="E6" s="305"/>
      <c r="F6" s="305"/>
      <c r="G6" s="433">
        <f t="shared" si="0"/>
        <v>2244873000</v>
      </c>
      <c r="H6" s="305">
        <f>SUM(H7:H14)</f>
        <v>2205872253</v>
      </c>
      <c r="I6" s="359">
        <f aca="true" t="shared" si="1" ref="I6:I76">G6-H6</f>
        <v>39000747</v>
      </c>
      <c r="J6" s="306"/>
    </row>
    <row r="7" spans="1:10" ht="25.5" customHeight="1">
      <c r="A7" s="590"/>
      <c r="B7" s="588"/>
      <c r="C7" s="240" t="s">
        <v>186</v>
      </c>
      <c r="D7" s="305">
        <v>1052760000</v>
      </c>
      <c r="E7" s="305"/>
      <c r="F7" s="305"/>
      <c r="G7" s="433">
        <f t="shared" si="0"/>
        <v>1052760000</v>
      </c>
      <c r="H7" s="307">
        <v>1048206595</v>
      </c>
      <c r="I7" s="359">
        <f t="shared" si="1"/>
        <v>4553405</v>
      </c>
      <c r="J7" s="306"/>
    </row>
    <row r="8" spans="1:10" ht="25.5" customHeight="1">
      <c r="A8" s="590"/>
      <c r="B8" s="586"/>
      <c r="C8" s="240" t="s">
        <v>187</v>
      </c>
      <c r="D8" s="305">
        <v>1000</v>
      </c>
      <c r="E8" s="305"/>
      <c r="F8" s="305"/>
      <c r="G8" s="433">
        <f t="shared" si="0"/>
        <v>1000</v>
      </c>
      <c r="H8" s="307">
        <v>0</v>
      </c>
      <c r="I8" s="359">
        <f t="shared" si="1"/>
        <v>1000</v>
      </c>
      <c r="J8" s="306"/>
    </row>
    <row r="9" spans="1:10" ht="25.5" customHeight="1">
      <c r="A9" s="590"/>
      <c r="B9" s="586"/>
      <c r="C9" s="240" t="s">
        <v>188</v>
      </c>
      <c r="D9" s="305">
        <v>853557000</v>
      </c>
      <c r="E9" s="305"/>
      <c r="F9" s="305"/>
      <c r="G9" s="433">
        <f t="shared" si="0"/>
        <v>853557000</v>
      </c>
      <c r="H9" s="307">
        <v>846173248</v>
      </c>
      <c r="I9" s="359">
        <f t="shared" si="1"/>
        <v>7383752</v>
      </c>
      <c r="J9" s="306"/>
    </row>
    <row r="10" spans="1:10" ht="25.5" customHeight="1">
      <c r="A10" s="590"/>
      <c r="B10" s="586"/>
      <c r="C10" s="240" t="s">
        <v>189</v>
      </c>
      <c r="D10" s="305">
        <v>89000000</v>
      </c>
      <c r="E10" s="305"/>
      <c r="F10" s="305"/>
      <c r="G10" s="433">
        <f t="shared" si="0"/>
        <v>89000000</v>
      </c>
      <c r="H10" s="307">
        <v>62940410</v>
      </c>
      <c r="I10" s="359">
        <f t="shared" si="1"/>
        <v>26059590</v>
      </c>
      <c r="J10" s="306"/>
    </row>
    <row r="11" spans="1:10" ht="25.5" customHeight="1">
      <c r="A11" s="590"/>
      <c r="B11" s="586"/>
      <c r="C11" s="240" t="s">
        <v>190</v>
      </c>
      <c r="D11" s="305">
        <v>248554000</v>
      </c>
      <c r="E11" s="305"/>
      <c r="F11" s="305"/>
      <c r="G11" s="433">
        <f t="shared" si="0"/>
        <v>248554000</v>
      </c>
      <c r="H11" s="307">
        <v>248552000</v>
      </c>
      <c r="I11" s="359">
        <f t="shared" si="1"/>
        <v>2000</v>
      </c>
      <c r="J11" s="306"/>
    </row>
    <row r="12" spans="1:10" ht="25.5" customHeight="1">
      <c r="A12" s="590"/>
      <c r="B12" s="586"/>
      <c r="C12" s="240" t="s">
        <v>191</v>
      </c>
      <c r="D12" s="305">
        <v>1000000</v>
      </c>
      <c r="E12" s="305"/>
      <c r="F12" s="305"/>
      <c r="G12" s="433">
        <f t="shared" si="0"/>
        <v>1000000</v>
      </c>
      <c r="H12" s="307">
        <v>0</v>
      </c>
      <c r="I12" s="359">
        <f t="shared" si="1"/>
        <v>1000000</v>
      </c>
      <c r="J12" s="306"/>
    </row>
    <row r="13" spans="1:10" ht="25.5" customHeight="1">
      <c r="A13" s="590"/>
      <c r="B13" s="586"/>
      <c r="C13" s="240" t="s">
        <v>192</v>
      </c>
      <c r="D13" s="305">
        <v>0</v>
      </c>
      <c r="E13" s="305"/>
      <c r="F13" s="305"/>
      <c r="G13" s="433">
        <f t="shared" si="0"/>
        <v>0</v>
      </c>
      <c r="H13" s="307">
        <v>0</v>
      </c>
      <c r="I13" s="359">
        <f t="shared" si="1"/>
        <v>0</v>
      </c>
      <c r="J13" s="306"/>
    </row>
    <row r="14" spans="1:10" ht="25.5" customHeight="1">
      <c r="A14" s="590"/>
      <c r="B14" s="587"/>
      <c r="C14" s="240" t="s">
        <v>193</v>
      </c>
      <c r="D14" s="305">
        <v>1000</v>
      </c>
      <c r="E14" s="305"/>
      <c r="F14" s="305"/>
      <c r="G14" s="433">
        <f t="shared" si="0"/>
        <v>1000</v>
      </c>
      <c r="H14" s="307">
        <v>0</v>
      </c>
      <c r="I14" s="359">
        <f t="shared" si="1"/>
        <v>1000</v>
      </c>
      <c r="J14" s="306"/>
    </row>
    <row r="15" spans="1:10" ht="25.5" customHeight="1">
      <c r="A15" s="590"/>
      <c r="B15" s="618" t="s">
        <v>194</v>
      </c>
      <c r="C15" s="619"/>
      <c r="D15" s="305">
        <f>SUM(D16:D22)</f>
        <v>944361000</v>
      </c>
      <c r="E15" s="305"/>
      <c r="F15" s="305"/>
      <c r="G15" s="433">
        <f t="shared" si="0"/>
        <v>944361000</v>
      </c>
      <c r="H15" s="305">
        <f>SUM(H16:H22)</f>
        <v>926185390</v>
      </c>
      <c r="I15" s="359">
        <f t="shared" si="1"/>
        <v>18175610</v>
      </c>
      <c r="J15" s="306"/>
    </row>
    <row r="16" spans="1:10" ht="25.5" customHeight="1">
      <c r="A16" s="590"/>
      <c r="B16" s="588"/>
      <c r="C16" s="240" t="s">
        <v>198</v>
      </c>
      <c r="D16" s="305">
        <v>430200000</v>
      </c>
      <c r="E16" s="305"/>
      <c r="F16" s="305"/>
      <c r="G16" s="433">
        <f t="shared" si="0"/>
        <v>430200000</v>
      </c>
      <c r="H16" s="307">
        <v>426670000</v>
      </c>
      <c r="I16" s="359">
        <f t="shared" si="1"/>
        <v>3530000</v>
      </c>
      <c r="J16" s="306"/>
    </row>
    <row r="17" spans="1:10" ht="25.5" customHeight="1">
      <c r="A17" s="590"/>
      <c r="B17" s="586"/>
      <c r="C17" s="240" t="s">
        <v>199</v>
      </c>
      <c r="D17" s="305">
        <v>1000</v>
      </c>
      <c r="E17" s="305"/>
      <c r="F17" s="305"/>
      <c r="G17" s="433">
        <f t="shared" si="0"/>
        <v>1000</v>
      </c>
      <c r="H17" s="307">
        <v>0</v>
      </c>
      <c r="I17" s="359">
        <f t="shared" si="1"/>
        <v>1000</v>
      </c>
      <c r="J17" s="306"/>
    </row>
    <row r="18" spans="1:10" ht="25.5" customHeight="1">
      <c r="A18" s="590"/>
      <c r="B18" s="586"/>
      <c r="C18" s="413" t="s">
        <v>200</v>
      </c>
      <c r="D18" s="415">
        <v>420000000</v>
      </c>
      <c r="E18" s="415"/>
      <c r="F18" s="415"/>
      <c r="G18" s="414">
        <f t="shared" si="0"/>
        <v>420000000</v>
      </c>
      <c r="H18" s="414">
        <v>407096260</v>
      </c>
      <c r="I18" s="414">
        <f t="shared" si="1"/>
        <v>12903740</v>
      </c>
      <c r="J18" s="386"/>
    </row>
    <row r="19" spans="1:10" ht="25.5" customHeight="1">
      <c r="A19" s="590"/>
      <c r="B19" s="586"/>
      <c r="C19" s="466" t="s">
        <v>201</v>
      </c>
      <c r="D19" s="434">
        <v>74000000</v>
      </c>
      <c r="E19" s="434"/>
      <c r="F19" s="434"/>
      <c r="G19" s="432">
        <f t="shared" si="0"/>
        <v>74000000</v>
      </c>
      <c r="H19" s="432">
        <v>73634640</v>
      </c>
      <c r="I19" s="432">
        <f t="shared" si="1"/>
        <v>365360</v>
      </c>
      <c r="J19" s="399"/>
    </row>
    <row r="20" spans="1:10" ht="25.5" customHeight="1">
      <c r="A20" s="590"/>
      <c r="B20" s="586"/>
      <c r="C20" s="240" t="s">
        <v>202</v>
      </c>
      <c r="D20" s="305">
        <v>1750000</v>
      </c>
      <c r="E20" s="305"/>
      <c r="F20" s="305"/>
      <c r="G20" s="433">
        <f t="shared" si="0"/>
        <v>1750000</v>
      </c>
      <c r="H20" s="307">
        <v>1745430</v>
      </c>
      <c r="I20" s="359">
        <f t="shared" si="1"/>
        <v>4570</v>
      </c>
      <c r="J20" s="306"/>
    </row>
    <row r="21" spans="1:10" ht="25.5" customHeight="1">
      <c r="A21" s="590"/>
      <c r="B21" s="586"/>
      <c r="C21" s="240" t="s">
        <v>203</v>
      </c>
      <c r="D21" s="305">
        <v>18100000</v>
      </c>
      <c r="E21" s="305"/>
      <c r="F21" s="305"/>
      <c r="G21" s="433">
        <f t="shared" si="0"/>
        <v>18100000</v>
      </c>
      <c r="H21" s="307">
        <v>16730000</v>
      </c>
      <c r="I21" s="359">
        <f t="shared" si="1"/>
        <v>1370000</v>
      </c>
      <c r="J21" s="306"/>
    </row>
    <row r="22" spans="1:10" ht="25.5" customHeight="1">
      <c r="A22" s="591"/>
      <c r="B22" s="587"/>
      <c r="C22" s="240" t="s">
        <v>204</v>
      </c>
      <c r="D22" s="305">
        <v>310000</v>
      </c>
      <c r="E22" s="305"/>
      <c r="F22" s="305"/>
      <c r="G22" s="433">
        <f t="shared" si="0"/>
        <v>310000</v>
      </c>
      <c r="H22" s="307">
        <v>309060</v>
      </c>
      <c r="I22" s="359">
        <f t="shared" si="1"/>
        <v>940</v>
      </c>
      <c r="J22" s="306"/>
    </row>
    <row r="23" spans="1:10" ht="25.5" customHeight="1">
      <c r="A23" s="611" t="s">
        <v>205</v>
      </c>
      <c r="B23" s="612"/>
      <c r="C23" s="619"/>
      <c r="D23" s="305">
        <f>D24+D33+D43</f>
        <v>684300000</v>
      </c>
      <c r="E23" s="305"/>
      <c r="F23" s="305"/>
      <c r="G23" s="433">
        <f t="shared" si="0"/>
        <v>684300000</v>
      </c>
      <c r="H23" s="305">
        <f>H24+H33+H43</f>
        <v>565032899</v>
      </c>
      <c r="I23" s="359">
        <f t="shared" si="1"/>
        <v>119267101</v>
      </c>
      <c r="J23" s="306"/>
    </row>
    <row r="24" spans="1:10" ht="25.5" customHeight="1">
      <c r="A24" s="589"/>
      <c r="B24" s="618" t="s">
        <v>206</v>
      </c>
      <c r="C24" s="619"/>
      <c r="D24" s="305">
        <f>SUM(D25:D32)</f>
        <v>288140000</v>
      </c>
      <c r="E24" s="305"/>
      <c r="F24" s="305"/>
      <c r="G24" s="433">
        <f t="shared" si="0"/>
        <v>288140000</v>
      </c>
      <c r="H24" s="305">
        <f>SUM(H25:H32)</f>
        <v>244228730</v>
      </c>
      <c r="I24" s="359">
        <f t="shared" si="1"/>
        <v>43911270</v>
      </c>
      <c r="J24" s="306"/>
    </row>
    <row r="25" spans="1:10" ht="25.5" customHeight="1">
      <c r="A25" s="590"/>
      <c r="B25" s="588"/>
      <c r="C25" s="240" t="s">
        <v>207</v>
      </c>
      <c r="D25" s="305">
        <v>60000000</v>
      </c>
      <c r="E25" s="305"/>
      <c r="F25" s="305"/>
      <c r="G25" s="433">
        <f t="shared" si="0"/>
        <v>60000000</v>
      </c>
      <c r="H25" s="307">
        <v>38973750</v>
      </c>
      <c r="I25" s="359">
        <f t="shared" si="1"/>
        <v>21026250</v>
      </c>
      <c r="J25" s="306"/>
    </row>
    <row r="26" spans="1:10" ht="25.5" customHeight="1">
      <c r="A26" s="590"/>
      <c r="B26" s="586"/>
      <c r="C26" s="240" t="s">
        <v>208</v>
      </c>
      <c r="D26" s="305">
        <v>10490000</v>
      </c>
      <c r="E26" s="305"/>
      <c r="F26" s="305"/>
      <c r="G26" s="433">
        <f t="shared" si="0"/>
        <v>10490000</v>
      </c>
      <c r="H26" s="307">
        <v>9689300</v>
      </c>
      <c r="I26" s="359">
        <f t="shared" si="1"/>
        <v>800700</v>
      </c>
      <c r="J26" s="306"/>
    </row>
    <row r="27" spans="1:10" ht="25.5" customHeight="1">
      <c r="A27" s="590"/>
      <c r="B27" s="586"/>
      <c r="C27" s="240" t="s">
        <v>209</v>
      </c>
      <c r="D27" s="305">
        <v>20900000</v>
      </c>
      <c r="E27" s="305"/>
      <c r="F27" s="305"/>
      <c r="G27" s="433">
        <f t="shared" si="0"/>
        <v>20900000</v>
      </c>
      <c r="H27" s="307">
        <v>18598620</v>
      </c>
      <c r="I27" s="359">
        <f t="shared" si="1"/>
        <v>2301380</v>
      </c>
      <c r="J27" s="306"/>
    </row>
    <row r="28" spans="1:10" ht="25.5" customHeight="1">
      <c r="A28" s="590"/>
      <c r="B28" s="586"/>
      <c r="C28" s="240" t="s">
        <v>932</v>
      </c>
      <c r="D28" s="305">
        <v>0</v>
      </c>
      <c r="E28" s="305"/>
      <c r="F28" s="305"/>
      <c r="G28" s="433">
        <f t="shared" si="0"/>
        <v>0</v>
      </c>
      <c r="H28" s="307">
        <v>0</v>
      </c>
      <c r="I28" s="359">
        <f t="shared" si="1"/>
        <v>0</v>
      </c>
      <c r="J28" s="306"/>
    </row>
    <row r="29" spans="1:10" ht="25.5" customHeight="1">
      <c r="A29" s="590"/>
      <c r="B29" s="586"/>
      <c r="C29" s="240" t="s">
        <v>210</v>
      </c>
      <c r="D29" s="305">
        <v>110000000</v>
      </c>
      <c r="E29" s="305"/>
      <c r="F29" s="305"/>
      <c r="G29" s="433">
        <f t="shared" si="0"/>
        <v>110000000</v>
      </c>
      <c r="H29" s="307">
        <v>94272440</v>
      </c>
      <c r="I29" s="359">
        <f t="shared" si="1"/>
        <v>15727560</v>
      </c>
      <c r="J29" s="306"/>
    </row>
    <row r="30" spans="1:10" ht="25.5" customHeight="1">
      <c r="A30" s="590"/>
      <c r="B30" s="586"/>
      <c r="C30" s="240" t="s">
        <v>211</v>
      </c>
      <c r="D30" s="305">
        <v>8500000</v>
      </c>
      <c r="E30" s="305"/>
      <c r="F30" s="305"/>
      <c r="G30" s="433">
        <f t="shared" si="0"/>
        <v>8500000</v>
      </c>
      <c r="H30" s="307">
        <v>6707930</v>
      </c>
      <c r="I30" s="359">
        <f t="shared" si="1"/>
        <v>1792070</v>
      </c>
      <c r="J30" s="306"/>
    </row>
    <row r="31" spans="1:10" ht="25.5" customHeight="1">
      <c r="A31" s="590"/>
      <c r="B31" s="586"/>
      <c r="C31" s="240" t="s">
        <v>212</v>
      </c>
      <c r="D31" s="305">
        <v>45000000</v>
      </c>
      <c r="E31" s="305"/>
      <c r="F31" s="305"/>
      <c r="G31" s="433">
        <f t="shared" si="0"/>
        <v>45000000</v>
      </c>
      <c r="H31" s="307">
        <v>42744700</v>
      </c>
      <c r="I31" s="359">
        <f t="shared" si="1"/>
        <v>2255300</v>
      </c>
      <c r="J31" s="306"/>
    </row>
    <row r="32" spans="1:10" ht="25.5" customHeight="1">
      <c r="A32" s="590"/>
      <c r="B32" s="587"/>
      <c r="C32" s="240" t="s">
        <v>213</v>
      </c>
      <c r="D32" s="305">
        <v>33250000</v>
      </c>
      <c r="E32" s="305"/>
      <c r="F32" s="305"/>
      <c r="G32" s="433">
        <f t="shared" si="0"/>
        <v>33250000</v>
      </c>
      <c r="H32" s="307">
        <v>33241990</v>
      </c>
      <c r="I32" s="359">
        <f t="shared" si="1"/>
        <v>8010</v>
      </c>
      <c r="J32" s="306"/>
    </row>
    <row r="33" spans="1:10" ht="25.5" customHeight="1">
      <c r="A33" s="590"/>
      <c r="B33" s="640" t="s">
        <v>214</v>
      </c>
      <c r="C33" s="641"/>
      <c r="D33" s="415">
        <f>SUM(D34:D42)</f>
        <v>267800000</v>
      </c>
      <c r="E33" s="415"/>
      <c r="F33" s="415"/>
      <c r="G33" s="415">
        <f t="shared" si="0"/>
        <v>267800000</v>
      </c>
      <c r="H33" s="415">
        <f>SUM(H34:H42)</f>
        <v>214167379</v>
      </c>
      <c r="I33" s="414">
        <f t="shared" si="1"/>
        <v>53632621</v>
      </c>
      <c r="J33" s="386"/>
    </row>
    <row r="34" spans="1:10" ht="25.5" customHeight="1">
      <c r="A34" s="590"/>
      <c r="B34" s="592"/>
      <c r="C34" s="466" t="s">
        <v>215</v>
      </c>
      <c r="D34" s="313">
        <v>18000000</v>
      </c>
      <c r="E34" s="313"/>
      <c r="F34" s="313"/>
      <c r="G34" s="359">
        <f t="shared" si="0"/>
        <v>18000000</v>
      </c>
      <c r="H34" s="314">
        <v>8647200</v>
      </c>
      <c r="I34" s="359">
        <f t="shared" si="1"/>
        <v>9352800</v>
      </c>
      <c r="J34" s="387"/>
    </row>
    <row r="35" spans="1:10" ht="25.5" customHeight="1">
      <c r="A35" s="590"/>
      <c r="B35" s="586"/>
      <c r="C35" s="240" t="s">
        <v>216</v>
      </c>
      <c r="D35" s="305">
        <v>7200000</v>
      </c>
      <c r="E35" s="305"/>
      <c r="F35" s="305"/>
      <c r="G35" s="307">
        <f t="shared" si="0"/>
        <v>7200000</v>
      </c>
      <c r="H35" s="307">
        <v>7194700</v>
      </c>
      <c r="I35" s="307">
        <f t="shared" si="1"/>
        <v>5300</v>
      </c>
      <c r="J35" s="306"/>
    </row>
    <row r="36" spans="1:10" ht="25.5" customHeight="1">
      <c r="A36" s="590"/>
      <c r="B36" s="586"/>
      <c r="C36" s="240" t="s">
        <v>217</v>
      </c>
      <c r="D36" s="305">
        <v>31200000</v>
      </c>
      <c r="E36" s="305"/>
      <c r="F36" s="305"/>
      <c r="G36" s="433">
        <f t="shared" si="0"/>
        <v>31200000</v>
      </c>
      <c r="H36" s="307">
        <v>31177050</v>
      </c>
      <c r="I36" s="359">
        <f t="shared" si="1"/>
        <v>22950</v>
      </c>
      <c r="J36" s="306"/>
    </row>
    <row r="37" spans="1:10" ht="25.5" customHeight="1">
      <c r="A37" s="590"/>
      <c r="B37" s="586"/>
      <c r="C37" s="240" t="s">
        <v>218</v>
      </c>
      <c r="D37" s="305">
        <v>3000000</v>
      </c>
      <c r="E37" s="305"/>
      <c r="F37" s="305"/>
      <c r="G37" s="433">
        <f aca="true" t="shared" si="2" ref="G37:G68">D37+E37+F37</f>
        <v>3000000</v>
      </c>
      <c r="H37" s="307">
        <v>643000</v>
      </c>
      <c r="I37" s="359">
        <f t="shared" si="1"/>
        <v>2357000</v>
      </c>
      <c r="J37" s="306"/>
    </row>
    <row r="38" spans="1:10" ht="25.5" customHeight="1">
      <c r="A38" s="590"/>
      <c r="B38" s="586"/>
      <c r="C38" s="240" t="s">
        <v>219</v>
      </c>
      <c r="D38" s="305">
        <v>24000000</v>
      </c>
      <c r="E38" s="305"/>
      <c r="F38" s="305"/>
      <c r="G38" s="433">
        <f t="shared" si="2"/>
        <v>24000000</v>
      </c>
      <c r="H38" s="307">
        <v>20803270</v>
      </c>
      <c r="I38" s="359">
        <f t="shared" si="1"/>
        <v>3196730</v>
      </c>
      <c r="J38" s="306"/>
    </row>
    <row r="39" spans="1:10" ht="25.5" customHeight="1">
      <c r="A39" s="590"/>
      <c r="B39" s="586"/>
      <c r="C39" s="240" t="s">
        <v>220</v>
      </c>
      <c r="D39" s="305">
        <v>121200000</v>
      </c>
      <c r="E39" s="305"/>
      <c r="F39" s="305"/>
      <c r="G39" s="433">
        <f t="shared" si="2"/>
        <v>121200000</v>
      </c>
      <c r="H39" s="307">
        <v>97566989</v>
      </c>
      <c r="I39" s="359">
        <f t="shared" si="1"/>
        <v>23633011</v>
      </c>
      <c r="J39" s="306"/>
    </row>
    <row r="40" spans="1:10" ht="25.5" customHeight="1">
      <c r="A40" s="590"/>
      <c r="B40" s="586"/>
      <c r="C40" s="240" t="s">
        <v>221</v>
      </c>
      <c r="D40" s="305">
        <v>40200000</v>
      </c>
      <c r="E40" s="305"/>
      <c r="F40" s="305"/>
      <c r="G40" s="433">
        <f t="shared" si="2"/>
        <v>40200000</v>
      </c>
      <c r="H40" s="307">
        <v>33277440</v>
      </c>
      <c r="I40" s="359">
        <f t="shared" si="1"/>
        <v>6922560</v>
      </c>
      <c r="J40" s="306"/>
    </row>
    <row r="41" spans="1:10" ht="25.5" customHeight="1">
      <c r="A41" s="590"/>
      <c r="B41" s="586"/>
      <c r="C41" s="240" t="s">
        <v>225</v>
      </c>
      <c r="D41" s="305">
        <v>22000000</v>
      </c>
      <c r="E41" s="305"/>
      <c r="F41" s="305"/>
      <c r="G41" s="433">
        <f t="shared" si="2"/>
        <v>22000000</v>
      </c>
      <c r="H41" s="307">
        <v>14290930</v>
      </c>
      <c r="I41" s="359">
        <f t="shared" si="1"/>
        <v>7709070</v>
      </c>
      <c r="J41" s="306"/>
    </row>
    <row r="42" spans="1:10" ht="25.5" customHeight="1">
      <c r="A42" s="590"/>
      <c r="B42" s="587"/>
      <c r="C42" s="240" t="s">
        <v>226</v>
      </c>
      <c r="D42" s="305">
        <v>1000000</v>
      </c>
      <c r="E42" s="305"/>
      <c r="F42" s="305"/>
      <c r="G42" s="433">
        <f t="shared" si="2"/>
        <v>1000000</v>
      </c>
      <c r="H42" s="307">
        <v>566800</v>
      </c>
      <c r="I42" s="359">
        <f t="shared" si="1"/>
        <v>433200</v>
      </c>
      <c r="J42" s="306"/>
    </row>
    <row r="43" spans="1:10" ht="25.5" customHeight="1">
      <c r="A43" s="590"/>
      <c r="B43" s="618" t="s">
        <v>227</v>
      </c>
      <c r="C43" s="619"/>
      <c r="D43" s="305">
        <f>SUM(D44:D52)</f>
        <v>128360000</v>
      </c>
      <c r="E43" s="305"/>
      <c r="F43" s="305"/>
      <c r="G43" s="433">
        <f t="shared" si="2"/>
        <v>128360000</v>
      </c>
      <c r="H43" s="415">
        <f>SUM(H44:H52)</f>
        <v>106636790</v>
      </c>
      <c r="I43" s="359">
        <f t="shared" si="1"/>
        <v>21723210</v>
      </c>
      <c r="J43" s="306"/>
    </row>
    <row r="44" spans="1:10" ht="25.5" customHeight="1">
      <c r="A44" s="590"/>
      <c r="B44" s="588"/>
      <c r="C44" s="240" t="s">
        <v>228</v>
      </c>
      <c r="D44" s="305">
        <v>17000000</v>
      </c>
      <c r="E44" s="305"/>
      <c r="F44" s="305"/>
      <c r="G44" s="433">
        <f t="shared" si="2"/>
        <v>17000000</v>
      </c>
      <c r="H44" s="307">
        <v>16886890</v>
      </c>
      <c r="I44" s="359">
        <f t="shared" si="1"/>
        <v>113110</v>
      </c>
      <c r="J44" s="306"/>
    </row>
    <row r="45" spans="1:10" ht="25.5" customHeight="1">
      <c r="A45" s="590"/>
      <c r="B45" s="586"/>
      <c r="C45" s="240" t="s">
        <v>229</v>
      </c>
      <c r="D45" s="305">
        <v>6000000</v>
      </c>
      <c r="E45" s="305"/>
      <c r="F45" s="305"/>
      <c r="G45" s="433">
        <f t="shared" si="2"/>
        <v>6000000</v>
      </c>
      <c r="H45" s="307">
        <v>590000</v>
      </c>
      <c r="I45" s="359">
        <f t="shared" si="1"/>
        <v>5410000</v>
      </c>
      <c r="J45" s="306"/>
    </row>
    <row r="46" spans="1:10" ht="25.5" customHeight="1">
      <c r="A46" s="590"/>
      <c r="B46" s="586"/>
      <c r="C46" s="240" t="s">
        <v>230</v>
      </c>
      <c r="D46" s="305">
        <v>27260000</v>
      </c>
      <c r="E46" s="305"/>
      <c r="F46" s="305"/>
      <c r="G46" s="433">
        <f t="shared" si="2"/>
        <v>27260000</v>
      </c>
      <c r="H46" s="307">
        <v>12160000</v>
      </c>
      <c r="I46" s="359">
        <f t="shared" si="1"/>
        <v>15100000</v>
      </c>
      <c r="J46" s="306"/>
    </row>
    <row r="47" spans="1:10" ht="25.5" customHeight="1">
      <c r="A47" s="590"/>
      <c r="B47" s="586"/>
      <c r="C47" s="240" t="s">
        <v>231</v>
      </c>
      <c r="D47" s="305">
        <v>15600000</v>
      </c>
      <c r="E47" s="305"/>
      <c r="F47" s="305"/>
      <c r="G47" s="433">
        <f t="shared" si="2"/>
        <v>15600000</v>
      </c>
      <c r="H47" s="307">
        <v>15434640</v>
      </c>
      <c r="I47" s="359">
        <f t="shared" si="1"/>
        <v>165360</v>
      </c>
      <c r="J47" s="306"/>
    </row>
    <row r="48" spans="1:10" ht="25.5" customHeight="1">
      <c r="A48" s="590"/>
      <c r="B48" s="586"/>
      <c r="C48" s="413" t="s">
        <v>232</v>
      </c>
      <c r="D48" s="415">
        <v>48000000</v>
      </c>
      <c r="E48" s="415"/>
      <c r="F48" s="415"/>
      <c r="G48" s="415">
        <f t="shared" si="2"/>
        <v>48000000</v>
      </c>
      <c r="H48" s="414">
        <v>47096310</v>
      </c>
      <c r="I48" s="414">
        <f t="shared" si="1"/>
        <v>903690</v>
      </c>
      <c r="J48" s="386"/>
    </row>
    <row r="49" spans="1:10" ht="25.5" customHeight="1">
      <c r="A49" s="590"/>
      <c r="B49" s="586"/>
      <c r="C49" s="466" t="s">
        <v>233</v>
      </c>
      <c r="D49" s="433">
        <v>3500000</v>
      </c>
      <c r="E49" s="433"/>
      <c r="F49" s="433"/>
      <c r="G49" s="359">
        <f t="shared" si="2"/>
        <v>3500000</v>
      </c>
      <c r="H49" s="359">
        <v>3500000</v>
      </c>
      <c r="I49" s="359">
        <f t="shared" si="1"/>
        <v>0</v>
      </c>
      <c r="J49" s="358"/>
    </row>
    <row r="50" spans="1:10" ht="25.5" customHeight="1">
      <c r="A50" s="590"/>
      <c r="B50" s="586"/>
      <c r="C50" s="240" t="s">
        <v>234</v>
      </c>
      <c r="D50" s="305">
        <v>8000000</v>
      </c>
      <c r="E50" s="305"/>
      <c r="F50" s="305"/>
      <c r="G50" s="307">
        <f t="shared" si="2"/>
        <v>8000000</v>
      </c>
      <c r="H50" s="307">
        <v>7993740</v>
      </c>
      <c r="I50" s="307">
        <f t="shared" si="1"/>
        <v>6260</v>
      </c>
      <c r="J50" s="306"/>
    </row>
    <row r="51" spans="1:10" ht="25.5" customHeight="1">
      <c r="A51" s="590"/>
      <c r="B51" s="586"/>
      <c r="C51" s="240" t="s">
        <v>933</v>
      </c>
      <c r="D51" s="305"/>
      <c r="E51" s="305"/>
      <c r="F51" s="305"/>
      <c r="G51" s="307">
        <f t="shared" si="2"/>
        <v>0</v>
      </c>
      <c r="H51" s="307">
        <v>0</v>
      </c>
      <c r="I51" s="307">
        <f t="shared" si="1"/>
        <v>0</v>
      </c>
      <c r="J51" s="306"/>
    </row>
    <row r="52" spans="1:10" ht="25.5" customHeight="1">
      <c r="A52" s="591"/>
      <c r="B52" s="587"/>
      <c r="C52" s="240" t="s">
        <v>235</v>
      </c>
      <c r="D52" s="305">
        <v>3000000</v>
      </c>
      <c r="E52" s="305"/>
      <c r="F52" s="305"/>
      <c r="G52" s="433">
        <f t="shared" si="2"/>
        <v>3000000</v>
      </c>
      <c r="H52" s="307">
        <v>2975210</v>
      </c>
      <c r="I52" s="359">
        <f t="shared" si="1"/>
        <v>24790</v>
      </c>
      <c r="J52" s="306"/>
    </row>
    <row r="53" spans="1:10" ht="25.5" customHeight="1">
      <c r="A53" s="611" t="s">
        <v>588</v>
      </c>
      <c r="B53" s="612"/>
      <c r="C53" s="619"/>
      <c r="D53" s="305">
        <f>D54+D57+D64</f>
        <v>1119801000</v>
      </c>
      <c r="E53" s="305"/>
      <c r="F53" s="305"/>
      <c r="G53" s="433">
        <f t="shared" si="2"/>
        <v>1119801000</v>
      </c>
      <c r="H53" s="305">
        <f>H54+H57+H64</f>
        <v>1012834946</v>
      </c>
      <c r="I53" s="359">
        <f t="shared" si="1"/>
        <v>106966054</v>
      </c>
      <c r="J53" s="306"/>
    </row>
    <row r="54" spans="1:10" ht="25.5" customHeight="1">
      <c r="A54" s="589"/>
      <c r="B54" s="618" t="s">
        <v>236</v>
      </c>
      <c r="C54" s="619"/>
      <c r="D54" s="305">
        <f>SUM(D55:D56)</f>
        <v>2000000</v>
      </c>
      <c r="E54" s="305"/>
      <c r="F54" s="305"/>
      <c r="G54" s="305">
        <f t="shared" si="2"/>
        <v>2000000</v>
      </c>
      <c r="H54" s="305">
        <f>SUM(H55:H56)</f>
        <v>0</v>
      </c>
      <c r="I54" s="307">
        <f t="shared" si="1"/>
        <v>2000000</v>
      </c>
      <c r="J54" s="306"/>
    </row>
    <row r="55" spans="1:10" ht="25.5" customHeight="1">
      <c r="A55" s="590"/>
      <c r="B55" s="594"/>
      <c r="C55" s="240" t="s">
        <v>237</v>
      </c>
      <c r="D55" s="305">
        <v>1000000</v>
      </c>
      <c r="E55" s="305"/>
      <c r="F55" s="305"/>
      <c r="G55" s="433">
        <f t="shared" si="2"/>
        <v>1000000</v>
      </c>
      <c r="H55" s="307">
        <v>0</v>
      </c>
      <c r="I55" s="359">
        <f t="shared" si="1"/>
        <v>1000000</v>
      </c>
      <c r="J55" s="306"/>
    </row>
    <row r="56" spans="1:10" ht="25.5" customHeight="1">
      <c r="A56" s="590"/>
      <c r="B56" s="594"/>
      <c r="C56" s="240" t="s">
        <v>238</v>
      </c>
      <c r="D56" s="308">
        <v>1000000</v>
      </c>
      <c r="E56" s="308"/>
      <c r="F56" s="308"/>
      <c r="G56" s="433">
        <f t="shared" si="2"/>
        <v>1000000</v>
      </c>
      <c r="H56" s="309"/>
      <c r="I56" s="359">
        <f t="shared" si="1"/>
        <v>1000000</v>
      </c>
      <c r="J56" s="310"/>
    </row>
    <row r="57" spans="1:10" ht="25.5" customHeight="1">
      <c r="A57" s="590"/>
      <c r="B57" s="618" t="s">
        <v>239</v>
      </c>
      <c r="C57" s="619"/>
      <c r="D57" s="308">
        <f>SUM(D58:D63)</f>
        <v>967800000</v>
      </c>
      <c r="E57" s="308"/>
      <c r="F57" s="308"/>
      <c r="G57" s="433">
        <f t="shared" si="2"/>
        <v>967800000</v>
      </c>
      <c r="H57" s="308">
        <f>SUM(H58:H63)</f>
        <v>862922330</v>
      </c>
      <c r="I57" s="359">
        <f t="shared" si="1"/>
        <v>104877670</v>
      </c>
      <c r="J57" s="310"/>
    </row>
    <row r="58" spans="1:10" ht="25.5" customHeight="1">
      <c r="A58" s="590"/>
      <c r="B58" s="594"/>
      <c r="C58" s="240" t="s">
        <v>240</v>
      </c>
      <c r="D58" s="308">
        <v>290100000</v>
      </c>
      <c r="E58" s="308"/>
      <c r="F58" s="308"/>
      <c r="G58" s="433">
        <f t="shared" si="2"/>
        <v>290100000</v>
      </c>
      <c r="H58" s="309">
        <v>283893040</v>
      </c>
      <c r="I58" s="359">
        <f t="shared" si="1"/>
        <v>6206960</v>
      </c>
      <c r="J58" s="310"/>
    </row>
    <row r="59" spans="1:10" ht="25.5" customHeight="1">
      <c r="A59" s="590"/>
      <c r="B59" s="594"/>
      <c r="C59" s="240" t="s">
        <v>241</v>
      </c>
      <c r="D59" s="305">
        <v>460000000</v>
      </c>
      <c r="E59" s="305"/>
      <c r="F59" s="305"/>
      <c r="G59" s="433">
        <f t="shared" si="2"/>
        <v>460000000</v>
      </c>
      <c r="H59" s="307">
        <v>371351000</v>
      </c>
      <c r="I59" s="359">
        <f t="shared" si="1"/>
        <v>88649000</v>
      </c>
      <c r="J59" s="306"/>
    </row>
    <row r="60" spans="1:10" ht="25.5" customHeight="1">
      <c r="A60" s="590"/>
      <c r="B60" s="594"/>
      <c r="C60" s="240" t="s">
        <v>242</v>
      </c>
      <c r="D60" s="305">
        <v>160000000</v>
      </c>
      <c r="E60" s="305"/>
      <c r="F60" s="305"/>
      <c r="G60" s="433">
        <f t="shared" si="2"/>
        <v>160000000</v>
      </c>
      <c r="H60" s="307">
        <v>159234290</v>
      </c>
      <c r="I60" s="359">
        <f t="shared" si="1"/>
        <v>765710</v>
      </c>
      <c r="J60" s="306"/>
    </row>
    <row r="61" spans="1:10" ht="25.5" customHeight="1">
      <c r="A61" s="590"/>
      <c r="B61" s="594"/>
      <c r="C61" s="240" t="s">
        <v>989</v>
      </c>
      <c r="D61" s="305">
        <v>4000000</v>
      </c>
      <c r="E61" s="305"/>
      <c r="F61" s="305"/>
      <c r="G61" s="433">
        <f t="shared" si="2"/>
        <v>4000000</v>
      </c>
      <c r="H61" s="307">
        <v>308000</v>
      </c>
      <c r="I61" s="359">
        <f t="shared" si="1"/>
        <v>3692000</v>
      </c>
      <c r="J61" s="306"/>
    </row>
    <row r="62" spans="1:10" ht="25.5" customHeight="1">
      <c r="A62" s="590"/>
      <c r="B62" s="594"/>
      <c r="C62" s="240" t="s">
        <v>665</v>
      </c>
      <c r="D62" s="305">
        <v>47000000</v>
      </c>
      <c r="E62" s="305"/>
      <c r="F62" s="305"/>
      <c r="G62" s="433">
        <f t="shared" si="2"/>
        <v>47000000</v>
      </c>
      <c r="H62" s="307">
        <v>41455000</v>
      </c>
      <c r="I62" s="359">
        <f>G62-H62</f>
        <v>5545000</v>
      </c>
      <c r="J62" s="306"/>
    </row>
    <row r="63" spans="1:10" ht="25.5" customHeight="1">
      <c r="A63" s="590"/>
      <c r="B63" s="594"/>
      <c r="C63" s="240" t="s">
        <v>243</v>
      </c>
      <c r="D63" s="305">
        <v>6700000</v>
      </c>
      <c r="E63" s="305"/>
      <c r="F63" s="305"/>
      <c r="G63" s="433">
        <f t="shared" si="2"/>
        <v>6700000</v>
      </c>
      <c r="H63" s="307">
        <v>6681000</v>
      </c>
      <c r="I63" s="359">
        <f t="shared" si="1"/>
        <v>19000</v>
      </c>
      <c r="J63" s="306"/>
    </row>
    <row r="64" spans="1:10" ht="25.5" customHeight="1">
      <c r="A64" s="590"/>
      <c r="B64" s="640" t="s">
        <v>244</v>
      </c>
      <c r="C64" s="641"/>
      <c r="D64" s="415">
        <f>SUM(D65:D66)</f>
        <v>150001000</v>
      </c>
      <c r="E64" s="415"/>
      <c r="F64" s="415"/>
      <c r="G64" s="415">
        <f t="shared" si="2"/>
        <v>150001000</v>
      </c>
      <c r="H64" s="415">
        <f>SUM(H65:H66)</f>
        <v>149912616</v>
      </c>
      <c r="I64" s="414">
        <f t="shared" si="1"/>
        <v>88384</v>
      </c>
      <c r="J64" s="386"/>
    </row>
    <row r="65" spans="1:10" ht="25.5" customHeight="1">
      <c r="A65" s="590"/>
      <c r="B65" s="571"/>
      <c r="C65" s="466" t="s">
        <v>245</v>
      </c>
      <c r="D65" s="433">
        <v>1000</v>
      </c>
      <c r="E65" s="433"/>
      <c r="F65" s="433"/>
      <c r="G65" s="433">
        <f t="shared" si="2"/>
        <v>1000</v>
      </c>
      <c r="H65" s="359">
        <v>0</v>
      </c>
      <c r="I65" s="359">
        <f t="shared" si="1"/>
        <v>1000</v>
      </c>
      <c r="J65" s="358"/>
    </row>
    <row r="66" spans="1:10" ht="25.5" customHeight="1">
      <c r="A66" s="591"/>
      <c r="B66" s="594"/>
      <c r="C66" s="240" t="s">
        <v>666</v>
      </c>
      <c r="D66" s="305">
        <v>150000000</v>
      </c>
      <c r="E66" s="305"/>
      <c r="F66" s="305"/>
      <c r="G66" s="307">
        <f t="shared" si="2"/>
        <v>150000000</v>
      </c>
      <c r="H66" s="307">
        <v>149912616</v>
      </c>
      <c r="I66" s="307">
        <f t="shared" si="1"/>
        <v>87384</v>
      </c>
      <c r="J66" s="306"/>
    </row>
    <row r="67" spans="1:10" ht="25.5" customHeight="1">
      <c r="A67" s="642" t="s">
        <v>246</v>
      </c>
      <c r="B67" s="643"/>
      <c r="C67" s="644"/>
      <c r="D67" s="433">
        <f>D68+D70</f>
        <v>512875000</v>
      </c>
      <c r="E67" s="433"/>
      <c r="F67" s="433"/>
      <c r="G67" s="359">
        <f t="shared" si="2"/>
        <v>512875000</v>
      </c>
      <c r="H67" s="433">
        <f>H68+H70</f>
        <v>488039772</v>
      </c>
      <c r="I67" s="359">
        <f t="shared" si="1"/>
        <v>24835228</v>
      </c>
      <c r="J67" s="358"/>
    </row>
    <row r="68" spans="1:10" ht="25.5" customHeight="1">
      <c r="A68" s="593"/>
      <c r="B68" s="618" t="s">
        <v>247</v>
      </c>
      <c r="C68" s="619"/>
      <c r="D68" s="305">
        <f>D69</f>
        <v>0</v>
      </c>
      <c r="E68" s="305"/>
      <c r="F68" s="305"/>
      <c r="G68" s="433">
        <f t="shared" si="2"/>
        <v>0</v>
      </c>
      <c r="H68" s="305">
        <f>H69</f>
        <v>0</v>
      </c>
      <c r="I68" s="359">
        <f t="shared" si="1"/>
        <v>0</v>
      </c>
      <c r="J68" s="306"/>
    </row>
    <row r="69" spans="1:10" ht="25.5" customHeight="1">
      <c r="A69" s="593"/>
      <c r="B69" s="239"/>
      <c r="C69" s="240" t="s">
        <v>248</v>
      </c>
      <c r="D69" s="305">
        <v>0</v>
      </c>
      <c r="E69" s="305"/>
      <c r="F69" s="305"/>
      <c r="G69" s="433">
        <f aca="true" t="shared" si="3" ref="G69:G77">D69+E69+F69</f>
        <v>0</v>
      </c>
      <c r="H69" s="307">
        <v>0</v>
      </c>
      <c r="I69" s="359">
        <f t="shared" si="1"/>
        <v>0</v>
      </c>
      <c r="J69" s="306"/>
    </row>
    <row r="70" spans="1:10" ht="25.5" customHeight="1">
      <c r="A70" s="593"/>
      <c r="B70" s="618" t="s">
        <v>249</v>
      </c>
      <c r="C70" s="619"/>
      <c r="D70" s="305">
        <f>D72+D71</f>
        <v>512875000</v>
      </c>
      <c r="E70" s="305"/>
      <c r="F70" s="305"/>
      <c r="G70" s="433">
        <f>D70+E70+F70</f>
        <v>512875000</v>
      </c>
      <c r="H70" s="305">
        <f>H72+H71</f>
        <v>488039772</v>
      </c>
      <c r="I70" s="359">
        <f t="shared" si="1"/>
        <v>24835228</v>
      </c>
      <c r="J70" s="306"/>
    </row>
    <row r="71" spans="1:10" ht="25.5" customHeight="1">
      <c r="A71" s="593"/>
      <c r="B71" s="545"/>
      <c r="C71" s="240" t="s">
        <v>250</v>
      </c>
      <c r="D71" s="305">
        <v>2155000</v>
      </c>
      <c r="E71" s="305"/>
      <c r="F71" s="305"/>
      <c r="G71" s="433">
        <f>D71+E71+F71</f>
        <v>2155000</v>
      </c>
      <c r="H71" s="307">
        <v>2154974</v>
      </c>
      <c r="I71" s="359">
        <f>G71-H71</f>
        <v>26</v>
      </c>
      <c r="J71" s="306"/>
    </row>
    <row r="72" spans="1:10" ht="25.5" customHeight="1">
      <c r="A72" s="593"/>
      <c r="B72" s="239"/>
      <c r="C72" s="240" t="s">
        <v>1084</v>
      </c>
      <c r="D72" s="305">
        <v>510720000</v>
      </c>
      <c r="E72" s="305"/>
      <c r="F72" s="305"/>
      <c r="G72" s="433">
        <f t="shared" si="3"/>
        <v>510720000</v>
      </c>
      <c r="H72" s="307">
        <v>485884798</v>
      </c>
      <c r="I72" s="359">
        <f t="shared" si="1"/>
        <v>24835202</v>
      </c>
      <c r="J72" s="306"/>
    </row>
    <row r="73" spans="1:10" ht="25.5" customHeight="1">
      <c r="A73" s="611" t="s">
        <v>990</v>
      </c>
      <c r="B73" s="612"/>
      <c r="C73" s="619"/>
      <c r="D73" s="305">
        <f>D74</f>
        <v>1000</v>
      </c>
      <c r="E73" s="305"/>
      <c r="F73" s="305"/>
      <c r="G73" s="433">
        <f t="shared" si="3"/>
        <v>1000</v>
      </c>
      <c r="H73" s="305">
        <f>H74</f>
        <v>0</v>
      </c>
      <c r="I73" s="359">
        <f>G73-H73</f>
        <v>1000</v>
      </c>
      <c r="J73" s="306"/>
    </row>
    <row r="74" spans="1:10" ht="25.5" customHeight="1">
      <c r="A74" s="593"/>
      <c r="B74" s="618" t="s">
        <v>991</v>
      </c>
      <c r="C74" s="619"/>
      <c r="D74" s="305">
        <f>D75</f>
        <v>1000</v>
      </c>
      <c r="E74" s="305"/>
      <c r="F74" s="305"/>
      <c r="G74" s="433">
        <f t="shared" si="3"/>
        <v>1000</v>
      </c>
      <c r="H74" s="305">
        <f>H75</f>
        <v>0</v>
      </c>
      <c r="I74" s="359">
        <f>G74-H74</f>
        <v>1000</v>
      </c>
      <c r="J74" s="306"/>
    </row>
    <row r="75" spans="1:10" ht="25.5" customHeight="1">
      <c r="A75" s="593"/>
      <c r="B75" s="239"/>
      <c r="C75" s="240" t="s">
        <v>992</v>
      </c>
      <c r="D75" s="305">
        <v>1000</v>
      </c>
      <c r="E75" s="305"/>
      <c r="F75" s="305"/>
      <c r="G75" s="433">
        <f t="shared" si="3"/>
        <v>1000</v>
      </c>
      <c r="H75" s="307">
        <v>0</v>
      </c>
      <c r="I75" s="359">
        <f>G75-H75</f>
        <v>1000</v>
      </c>
      <c r="J75" s="306"/>
    </row>
    <row r="76" spans="1:10" ht="25.5" customHeight="1">
      <c r="A76" s="611" t="s">
        <v>251</v>
      </c>
      <c r="B76" s="612"/>
      <c r="C76" s="619"/>
      <c r="D76" s="305">
        <f>D77</f>
        <v>1000</v>
      </c>
      <c r="E76" s="305"/>
      <c r="F76" s="305"/>
      <c r="G76" s="433">
        <f t="shared" si="3"/>
        <v>1000</v>
      </c>
      <c r="H76" s="305">
        <f>H77</f>
        <v>0</v>
      </c>
      <c r="I76" s="359">
        <f t="shared" si="1"/>
        <v>1000</v>
      </c>
      <c r="J76" s="306"/>
    </row>
    <row r="77" spans="1:10" ht="25.5" customHeight="1">
      <c r="A77" s="593"/>
      <c r="B77" s="618" t="s">
        <v>252</v>
      </c>
      <c r="C77" s="619"/>
      <c r="D77" s="305">
        <f>D78</f>
        <v>1000</v>
      </c>
      <c r="E77" s="305"/>
      <c r="F77" s="305"/>
      <c r="G77" s="433">
        <f t="shared" si="3"/>
        <v>1000</v>
      </c>
      <c r="H77" s="305">
        <f>H78</f>
        <v>0</v>
      </c>
      <c r="I77" s="359">
        <f aca="true" t="shared" si="4" ref="I77:I111">G77-H77</f>
        <v>1000</v>
      </c>
      <c r="J77" s="306"/>
    </row>
    <row r="78" spans="1:10" ht="25.5" customHeight="1">
      <c r="A78" s="593"/>
      <c r="B78" s="239"/>
      <c r="C78" s="240" t="s">
        <v>253</v>
      </c>
      <c r="D78" s="305">
        <v>1000</v>
      </c>
      <c r="E78" s="305"/>
      <c r="F78" s="305"/>
      <c r="G78" s="433">
        <f aca="true" t="shared" si="5" ref="G78:G115">D78+E78+F78</f>
        <v>1000</v>
      </c>
      <c r="H78" s="307">
        <v>0</v>
      </c>
      <c r="I78" s="359">
        <f t="shared" si="4"/>
        <v>1000</v>
      </c>
      <c r="J78" s="306"/>
    </row>
    <row r="79" spans="1:10" ht="25.5" customHeight="1">
      <c r="A79" s="593" t="s">
        <v>254</v>
      </c>
      <c r="B79" s="594"/>
      <c r="C79" s="575"/>
      <c r="D79" s="305">
        <f>D83+D89+D80</f>
        <v>2000</v>
      </c>
      <c r="E79" s="305"/>
      <c r="F79" s="305"/>
      <c r="G79" s="433">
        <f t="shared" si="5"/>
        <v>2000</v>
      </c>
      <c r="H79" s="305">
        <f>H83+H89+H80</f>
        <v>0</v>
      </c>
      <c r="I79" s="359">
        <f t="shared" si="4"/>
        <v>2000</v>
      </c>
      <c r="J79" s="306"/>
    </row>
    <row r="80" spans="1:10" ht="25.5" customHeight="1">
      <c r="A80" s="589"/>
      <c r="B80" s="594" t="s">
        <v>979</v>
      </c>
      <c r="C80" s="575"/>
      <c r="D80" s="305">
        <f>SUM(D81:D82)</f>
        <v>0</v>
      </c>
      <c r="E80" s="305"/>
      <c r="F80" s="305"/>
      <c r="G80" s="433">
        <f t="shared" si="5"/>
        <v>0</v>
      </c>
      <c r="H80" s="305">
        <f>SUM(H81:H82)</f>
        <v>0</v>
      </c>
      <c r="I80" s="359">
        <f t="shared" si="4"/>
        <v>0</v>
      </c>
      <c r="J80" s="306"/>
    </row>
    <row r="81" spans="1:10" ht="25.5" customHeight="1">
      <c r="A81" s="590"/>
      <c r="B81" s="588"/>
      <c r="C81" s="240" t="s">
        <v>980</v>
      </c>
      <c r="D81" s="305">
        <v>0</v>
      </c>
      <c r="E81" s="305"/>
      <c r="F81" s="305"/>
      <c r="G81" s="433">
        <f t="shared" si="5"/>
        <v>0</v>
      </c>
      <c r="H81" s="305">
        <v>0</v>
      </c>
      <c r="I81" s="359">
        <f t="shared" si="4"/>
        <v>0</v>
      </c>
      <c r="J81" s="306"/>
    </row>
    <row r="82" spans="1:10" ht="25.5" customHeight="1">
      <c r="A82" s="590"/>
      <c r="B82" s="587"/>
      <c r="C82" s="240" t="s">
        <v>981</v>
      </c>
      <c r="D82" s="305">
        <v>0</v>
      </c>
      <c r="E82" s="305"/>
      <c r="F82" s="305"/>
      <c r="G82" s="433">
        <f t="shared" si="5"/>
        <v>0</v>
      </c>
      <c r="H82" s="305">
        <v>0</v>
      </c>
      <c r="I82" s="359">
        <f t="shared" si="4"/>
        <v>0</v>
      </c>
      <c r="J82" s="306"/>
    </row>
    <row r="83" spans="1:10" ht="25.5" customHeight="1">
      <c r="A83" s="590"/>
      <c r="B83" s="648" t="s">
        <v>255</v>
      </c>
      <c r="C83" s="649"/>
      <c r="D83" s="415">
        <f>SUM(D84:D88)</f>
        <v>0</v>
      </c>
      <c r="E83" s="415"/>
      <c r="F83" s="415"/>
      <c r="G83" s="415">
        <f t="shared" si="5"/>
        <v>0</v>
      </c>
      <c r="H83" s="415">
        <f>SUM(H84:H88)</f>
        <v>0</v>
      </c>
      <c r="I83" s="414">
        <f t="shared" si="4"/>
        <v>0</v>
      </c>
      <c r="J83" s="386"/>
    </row>
    <row r="84" spans="1:10" ht="25.5" customHeight="1">
      <c r="A84" s="590"/>
      <c r="B84" s="586"/>
      <c r="C84" s="466" t="s">
        <v>256</v>
      </c>
      <c r="D84" s="433">
        <v>0</v>
      </c>
      <c r="E84" s="433"/>
      <c r="F84" s="433"/>
      <c r="G84" s="433">
        <f t="shared" si="5"/>
        <v>0</v>
      </c>
      <c r="H84" s="359">
        <v>0</v>
      </c>
      <c r="I84" s="359">
        <f t="shared" si="4"/>
        <v>0</v>
      </c>
      <c r="J84" s="358"/>
    </row>
    <row r="85" spans="1:10" ht="25.5" customHeight="1">
      <c r="A85" s="590"/>
      <c r="B85" s="586"/>
      <c r="C85" s="240" t="s">
        <v>663</v>
      </c>
      <c r="D85" s="305">
        <v>0</v>
      </c>
      <c r="E85" s="305"/>
      <c r="F85" s="305"/>
      <c r="G85" s="433">
        <f t="shared" si="5"/>
        <v>0</v>
      </c>
      <c r="H85" s="307">
        <v>0</v>
      </c>
      <c r="I85" s="359">
        <f t="shared" si="4"/>
        <v>0</v>
      </c>
      <c r="J85" s="306"/>
    </row>
    <row r="86" spans="1:10" ht="25.5" customHeight="1">
      <c r="A86" s="590"/>
      <c r="B86" s="586"/>
      <c r="C86" s="240" t="s">
        <v>257</v>
      </c>
      <c r="D86" s="305">
        <v>0</v>
      </c>
      <c r="E86" s="305"/>
      <c r="F86" s="305"/>
      <c r="G86" s="305">
        <f t="shared" si="5"/>
        <v>0</v>
      </c>
      <c r="H86" s="307">
        <v>0</v>
      </c>
      <c r="I86" s="307">
        <f t="shared" si="4"/>
        <v>0</v>
      </c>
      <c r="J86" s="306"/>
    </row>
    <row r="87" spans="1:10" ht="25.5" customHeight="1">
      <c r="A87" s="590"/>
      <c r="B87" s="586"/>
      <c r="C87" s="240" t="s">
        <v>258</v>
      </c>
      <c r="D87" s="305">
        <v>0</v>
      </c>
      <c r="E87" s="305"/>
      <c r="F87" s="305"/>
      <c r="G87" s="305">
        <f t="shared" si="5"/>
        <v>0</v>
      </c>
      <c r="H87" s="307">
        <v>0</v>
      </c>
      <c r="I87" s="307">
        <f t="shared" si="4"/>
        <v>0</v>
      </c>
      <c r="J87" s="306"/>
    </row>
    <row r="88" spans="1:10" ht="25.5" customHeight="1">
      <c r="A88" s="590"/>
      <c r="B88" s="587"/>
      <c r="C88" s="240" t="s">
        <v>259</v>
      </c>
      <c r="D88" s="305">
        <v>0</v>
      </c>
      <c r="E88" s="305"/>
      <c r="F88" s="305"/>
      <c r="G88" s="307">
        <f t="shared" si="5"/>
        <v>0</v>
      </c>
      <c r="H88" s="307">
        <v>0</v>
      </c>
      <c r="I88" s="307">
        <f t="shared" si="4"/>
        <v>0</v>
      </c>
      <c r="J88" s="306"/>
    </row>
    <row r="89" spans="1:10" ht="25.5" customHeight="1">
      <c r="A89" s="590"/>
      <c r="B89" s="571" t="s">
        <v>260</v>
      </c>
      <c r="C89" s="572"/>
      <c r="D89" s="433">
        <f>SUM(D90:D93)</f>
        <v>2000</v>
      </c>
      <c r="E89" s="433"/>
      <c r="F89" s="433"/>
      <c r="G89" s="359">
        <f t="shared" si="5"/>
        <v>2000</v>
      </c>
      <c r="H89" s="433">
        <f>SUM(H90:H93)</f>
        <v>0</v>
      </c>
      <c r="I89" s="359">
        <f t="shared" si="4"/>
        <v>2000</v>
      </c>
      <c r="J89" s="358"/>
    </row>
    <row r="90" spans="1:10" ht="25.5" customHeight="1">
      <c r="A90" s="590"/>
      <c r="B90" s="588"/>
      <c r="C90" s="240" t="s">
        <v>261</v>
      </c>
      <c r="D90" s="305">
        <v>1000</v>
      </c>
      <c r="E90" s="305"/>
      <c r="F90" s="305"/>
      <c r="G90" s="433">
        <f t="shared" si="5"/>
        <v>1000</v>
      </c>
      <c r="H90" s="307">
        <v>0</v>
      </c>
      <c r="I90" s="359">
        <f t="shared" si="4"/>
        <v>1000</v>
      </c>
      <c r="J90" s="306"/>
    </row>
    <row r="91" spans="1:10" ht="25.5" customHeight="1">
      <c r="A91" s="590"/>
      <c r="B91" s="586"/>
      <c r="C91" s="240" t="s">
        <v>660</v>
      </c>
      <c r="D91" s="305">
        <v>1000</v>
      </c>
      <c r="E91" s="305"/>
      <c r="F91" s="305"/>
      <c r="G91" s="433">
        <f t="shared" si="5"/>
        <v>1000</v>
      </c>
      <c r="H91" s="307">
        <v>0</v>
      </c>
      <c r="I91" s="359">
        <f t="shared" si="4"/>
        <v>1000</v>
      </c>
      <c r="J91" s="306"/>
    </row>
    <row r="92" spans="1:10" ht="25.5" customHeight="1">
      <c r="A92" s="590"/>
      <c r="B92" s="586"/>
      <c r="C92" s="240" t="s">
        <v>934</v>
      </c>
      <c r="D92" s="305">
        <v>0</v>
      </c>
      <c r="E92" s="305"/>
      <c r="F92" s="305"/>
      <c r="G92" s="433">
        <f t="shared" si="5"/>
        <v>0</v>
      </c>
      <c r="H92" s="307">
        <v>0</v>
      </c>
      <c r="I92" s="359">
        <f t="shared" si="4"/>
        <v>0</v>
      </c>
      <c r="J92" s="306"/>
    </row>
    <row r="93" spans="1:10" ht="25.5" customHeight="1">
      <c r="A93" s="591"/>
      <c r="B93" s="587"/>
      <c r="C93" s="240" t="s">
        <v>262</v>
      </c>
      <c r="D93" s="305">
        <v>0</v>
      </c>
      <c r="E93" s="305"/>
      <c r="F93" s="305"/>
      <c r="G93" s="433">
        <f t="shared" si="5"/>
        <v>0</v>
      </c>
      <c r="H93" s="307">
        <v>0</v>
      </c>
      <c r="I93" s="359">
        <f t="shared" si="4"/>
        <v>0</v>
      </c>
      <c r="J93" s="306"/>
    </row>
    <row r="94" spans="1:10" ht="25.5" customHeight="1">
      <c r="A94" s="611" t="s">
        <v>263</v>
      </c>
      <c r="B94" s="612"/>
      <c r="C94" s="619"/>
      <c r="D94" s="305">
        <f>D95+D105</f>
        <v>464924000</v>
      </c>
      <c r="E94" s="305"/>
      <c r="F94" s="305"/>
      <c r="G94" s="433">
        <f t="shared" si="5"/>
        <v>464924000</v>
      </c>
      <c r="H94" s="305">
        <f>H95+H105</f>
        <v>363165830</v>
      </c>
      <c r="I94" s="359">
        <f t="shared" si="4"/>
        <v>101758170</v>
      </c>
      <c r="J94" s="306"/>
    </row>
    <row r="95" spans="1:10" ht="25.5" customHeight="1">
      <c r="A95" s="589"/>
      <c r="B95" s="612" t="s">
        <v>264</v>
      </c>
      <c r="C95" s="619"/>
      <c r="D95" s="305">
        <f>SUM(D96:D104)</f>
        <v>464924000</v>
      </c>
      <c r="E95" s="305"/>
      <c r="F95" s="305"/>
      <c r="G95" s="433">
        <f t="shared" si="5"/>
        <v>464924000</v>
      </c>
      <c r="H95" s="305">
        <f>SUM(H96:H104)</f>
        <v>363165830</v>
      </c>
      <c r="I95" s="359">
        <f t="shared" si="4"/>
        <v>101758170</v>
      </c>
      <c r="J95" s="306"/>
    </row>
    <row r="96" spans="1:10" ht="25.5" customHeight="1">
      <c r="A96" s="590"/>
      <c r="B96" s="560"/>
      <c r="C96" s="241" t="s">
        <v>935</v>
      </c>
      <c r="D96" s="305">
        <v>1000</v>
      </c>
      <c r="E96" s="305"/>
      <c r="F96" s="305"/>
      <c r="G96" s="433">
        <f t="shared" si="5"/>
        <v>1000</v>
      </c>
      <c r="H96" s="305">
        <v>0</v>
      </c>
      <c r="I96" s="359">
        <f t="shared" si="4"/>
        <v>1000</v>
      </c>
      <c r="J96" s="306"/>
    </row>
    <row r="97" spans="1:10" ht="25.5" customHeight="1">
      <c r="A97" s="590"/>
      <c r="B97" s="561"/>
      <c r="C97" s="241" t="s">
        <v>936</v>
      </c>
      <c r="D97" s="305">
        <v>1000</v>
      </c>
      <c r="E97" s="305"/>
      <c r="F97" s="305"/>
      <c r="G97" s="433">
        <f t="shared" si="5"/>
        <v>1000</v>
      </c>
      <c r="H97" s="305">
        <v>0</v>
      </c>
      <c r="I97" s="359">
        <f t="shared" si="4"/>
        <v>1000</v>
      </c>
      <c r="J97" s="306"/>
    </row>
    <row r="98" spans="1:10" ht="25.5" customHeight="1">
      <c r="A98" s="590"/>
      <c r="B98" s="561"/>
      <c r="C98" s="413" t="s">
        <v>664</v>
      </c>
      <c r="D98" s="415">
        <v>129920000</v>
      </c>
      <c r="E98" s="415"/>
      <c r="F98" s="415"/>
      <c r="G98" s="415">
        <f t="shared" si="5"/>
        <v>129920000</v>
      </c>
      <c r="H98" s="414">
        <v>129920000</v>
      </c>
      <c r="I98" s="414">
        <f t="shared" si="4"/>
        <v>0</v>
      </c>
      <c r="J98" s="386"/>
    </row>
    <row r="99" spans="1:10" ht="25.5" customHeight="1">
      <c r="A99" s="590"/>
      <c r="B99" s="561"/>
      <c r="C99" s="498" t="s">
        <v>265</v>
      </c>
      <c r="D99" s="433">
        <v>120000000</v>
      </c>
      <c r="E99" s="433"/>
      <c r="F99" s="433"/>
      <c r="G99" s="433">
        <f t="shared" si="5"/>
        <v>120000000</v>
      </c>
      <c r="H99" s="359">
        <v>115730310</v>
      </c>
      <c r="I99" s="359">
        <f t="shared" si="4"/>
        <v>4269690</v>
      </c>
      <c r="J99" s="358"/>
    </row>
    <row r="100" spans="1:10" ht="25.5" customHeight="1">
      <c r="A100" s="590"/>
      <c r="B100" s="561"/>
      <c r="C100" s="241" t="s">
        <v>266</v>
      </c>
      <c r="D100" s="305">
        <v>180000000</v>
      </c>
      <c r="E100" s="305"/>
      <c r="F100" s="305"/>
      <c r="G100" s="433">
        <f t="shared" si="5"/>
        <v>180000000</v>
      </c>
      <c r="H100" s="307">
        <v>95985450</v>
      </c>
      <c r="I100" s="359">
        <f t="shared" si="4"/>
        <v>84014550</v>
      </c>
      <c r="J100" s="306"/>
    </row>
    <row r="101" spans="1:10" ht="25.5" customHeight="1">
      <c r="A101" s="590"/>
      <c r="B101" s="561"/>
      <c r="C101" s="240" t="s">
        <v>267</v>
      </c>
      <c r="D101" s="305">
        <v>1000</v>
      </c>
      <c r="E101" s="305"/>
      <c r="F101" s="305"/>
      <c r="G101" s="305">
        <f t="shared" si="5"/>
        <v>1000</v>
      </c>
      <c r="H101" s="307">
        <v>0</v>
      </c>
      <c r="I101" s="307">
        <f t="shared" si="4"/>
        <v>1000</v>
      </c>
      <c r="J101" s="306"/>
    </row>
    <row r="102" spans="1:10" ht="25.5" customHeight="1">
      <c r="A102" s="590"/>
      <c r="B102" s="561"/>
      <c r="C102" s="240" t="s">
        <v>268</v>
      </c>
      <c r="D102" s="305">
        <v>35000000</v>
      </c>
      <c r="E102" s="305"/>
      <c r="F102" s="305"/>
      <c r="G102" s="305">
        <f t="shared" si="5"/>
        <v>35000000</v>
      </c>
      <c r="H102" s="307">
        <v>21530070</v>
      </c>
      <c r="I102" s="307">
        <f t="shared" si="4"/>
        <v>13469930</v>
      </c>
      <c r="J102" s="306"/>
    </row>
    <row r="103" spans="1:10" ht="25.5" customHeight="1">
      <c r="A103" s="590"/>
      <c r="B103" s="561"/>
      <c r="C103" s="241" t="s">
        <v>937</v>
      </c>
      <c r="D103" s="305">
        <v>0</v>
      </c>
      <c r="E103" s="305"/>
      <c r="F103" s="305"/>
      <c r="G103" s="433">
        <f t="shared" si="5"/>
        <v>0</v>
      </c>
      <c r="H103" s="307">
        <v>0</v>
      </c>
      <c r="I103" s="359">
        <f t="shared" si="4"/>
        <v>0</v>
      </c>
      <c r="J103" s="306"/>
    </row>
    <row r="104" spans="1:10" ht="25.5" customHeight="1">
      <c r="A104" s="590"/>
      <c r="B104" s="562"/>
      <c r="C104" s="241" t="s">
        <v>269</v>
      </c>
      <c r="D104" s="305">
        <v>1000</v>
      </c>
      <c r="E104" s="305"/>
      <c r="F104" s="305"/>
      <c r="G104" s="433">
        <f t="shared" si="5"/>
        <v>1000</v>
      </c>
      <c r="H104" s="307">
        <v>0</v>
      </c>
      <c r="I104" s="359">
        <f t="shared" si="4"/>
        <v>1000</v>
      </c>
      <c r="J104" s="306"/>
    </row>
    <row r="105" spans="1:10" ht="25.5" customHeight="1">
      <c r="A105" s="590"/>
      <c r="B105" s="618" t="s">
        <v>938</v>
      </c>
      <c r="C105" s="619"/>
      <c r="D105" s="305">
        <f>D106</f>
        <v>0</v>
      </c>
      <c r="E105" s="305"/>
      <c r="F105" s="305"/>
      <c r="G105" s="433">
        <f t="shared" si="5"/>
        <v>0</v>
      </c>
      <c r="H105" s="305">
        <f>H106</f>
        <v>0</v>
      </c>
      <c r="I105" s="359">
        <f t="shared" si="4"/>
        <v>0</v>
      </c>
      <c r="J105" s="306"/>
    </row>
    <row r="106" spans="1:10" ht="25.5" customHeight="1">
      <c r="A106" s="591"/>
      <c r="B106" s="494"/>
      <c r="C106" s="241" t="s">
        <v>939</v>
      </c>
      <c r="D106" s="305">
        <v>0</v>
      </c>
      <c r="E106" s="305"/>
      <c r="F106" s="305"/>
      <c r="G106" s="433">
        <f t="shared" si="5"/>
        <v>0</v>
      </c>
      <c r="H106" s="305">
        <v>0</v>
      </c>
      <c r="I106" s="359">
        <f t="shared" si="4"/>
        <v>0</v>
      </c>
      <c r="J106" s="306"/>
    </row>
    <row r="107" spans="1:10" ht="25.5" customHeight="1">
      <c r="A107" s="611" t="s">
        <v>270</v>
      </c>
      <c r="B107" s="612"/>
      <c r="C107" s="619"/>
      <c r="D107" s="305">
        <f>D108+D112</f>
        <v>70000000</v>
      </c>
      <c r="E107" s="305"/>
      <c r="F107" s="305"/>
      <c r="G107" s="433">
        <f t="shared" si="5"/>
        <v>70000000</v>
      </c>
      <c r="H107" s="305">
        <f>SUM(H108+H112)</f>
        <v>0</v>
      </c>
      <c r="I107" s="359">
        <f t="shared" si="4"/>
        <v>70000000</v>
      </c>
      <c r="J107" s="306"/>
    </row>
    <row r="108" spans="1:10" ht="25.5" customHeight="1">
      <c r="A108" s="589"/>
      <c r="B108" s="594" t="s">
        <v>271</v>
      </c>
      <c r="C108" s="575"/>
      <c r="D108" s="305">
        <f>SUM(D109:D111)</f>
        <v>0</v>
      </c>
      <c r="E108" s="305"/>
      <c r="F108" s="305"/>
      <c r="G108" s="305">
        <f t="shared" si="5"/>
        <v>0</v>
      </c>
      <c r="H108" s="305">
        <f>SUM(H109:H111)</f>
        <v>0</v>
      </c>
      <c r="I108" s="307">
        <f t="shared" si="4"/>
        <v>0</v>
      </c>
      <c r="J108" s="306"/>
    </row>
    <row r="109" spans="1:10" ht="25.5" customHeight="1">
      <c r="A109" s="590"/>
      <c r="B109" s="576"/>
      <c r="C109" s="240" t="s">
        <v>940</v>
      </c>
      <c r="D109" s="305">
        <v>0</v>
      </c>
      <c r="E109" s="305"/>
      <c r="F109" s="305"/>
      <c r="G109" s="305">
        <f t="shared" si="5"/>
        <v>0</v>
      </c>
      <c r="H109" s="305">
        <v>0</v>
      </c>
      <c r="I109" s="307">
        <f t="shared" si="4"/>
        <v>0</v>
      </c>
      <c r="J109" s="306"/>
    </row>
    <row r="110" spans="1:10" ht="25.5" customHeight="1">
      <c r="A110" s="590"/>
      <c r="B110" s="576"/>
      <c r="C110" s="240" t="s">
        <v>941</v>
      </c>
      <c r="D110" s="305">
        <v>0</v>
      </c>
      <c r="E110" s="305"/>
      <c r="F110" s="305"/>
      <c r="G110" s="305">
        <f t="shared" si="5"/>
        <v>0</v>
      </c>
      <c r="H110" s="305">
        <v>0</v>
      </c>
      <c r="I110" s="307">
        <f t="shared" si="4"/>
        <v>0</v>
      </c>
      <c r="J110" s="306"/>
    </row>
    <row r="111" spans="1:10" ht="25.5" customHeight="1">
      <c r="A111" s="590"/>
      <c r="B111" s="576"/>
      <c r="C111" s="240" t="s">
        <v>942</v>
      </c>
      <c r="D111" s="305">
        <v>0</v>
      </c>
      <c r="E111" s="305"/>
      <c r="F111" s="305"/>
      <c r="G111" s="307">
        <f t="shared" si="5"/>
        <v>0</v>
      </c>
      <c r="H111" s="305">
        <v>0</v>
      </c>
      <c r="I111" s="307">
        <f t="shared" si="4"/>
        <v>0</v>
      </c>
      <c r="J111" s="306"/>
    </row>
    <row r="112" spans="1:10" ht="25.5" customHeight="1">
      <c r="A112" s="590"/>
      <c r="B112" s="594" t="s">
        <v>943</v>
      </c>
      <c r="C112" s="575"/>
      <c r="D112" s="305">
        <f>D113+D114+D115</f>
        <v>70000000</v>
      </c>
      <c r="E112" s="305"/>
      <c r="F112" s="305"/>
      <c r="G112" s="307">
        <f t="shared" si="5"/>
        <v>70000000</v>
      </c>
      <c r="H112" s="305">
        <f>SUM(H113:H115)</f>
        <v>0</v>
      </c>
      <c r="I112" s="307">
        <v>0</v>
      </c>
      <c r="J112" s="306"/>
    </row>
    <row r="113" spans="1:10" ht="25.5" customHeight="1">
      <c r="A113" s="590"/>
      <c r="B113" s="588"/>
      <c r="C113" s="413" t="s">
        <v>944</v>
      </c>
      <c r="D113" s="415">
        <v>70000000</v>
      </c>
      <c r="E113" s="415"/>
      <c r="F113" s="415"/>
      <c r="G113" s="414">
        <f t="shared" si="5"/>
        <v>70000000</v>
      </c>
      <c r="H113" s="415">
        <v>0</v>
      </c>
      <c r="I113" s="414">
        <v>0</v>
      </c>
      <c r="J113" s="386"/>
    </row>
    <row r="114" spans="1:10" ht="25.5" customHeight="1">
      <c r="A114" s="590"/>
      <c r="B114" s="586"/>
      <c r="C114" s="466" t="s">
        <v>945</v>
      </c>
      <c r="D114" s="433">
        <v>0</v>
      </c>
      <c r="E114" s="433"/>
      <c r="F114" s="433"/>
      <c r="G114" s="433">
        <f t="shared" si="5"/>
        <v>0</v>
      </c>
      <c r="H114" s="433">
        <v>0</v>
      </c>
      <c r="I114" s="359"/>
      <c r="J114" s="358"/>
    </row>
    <row r="115" spans="1:10" ht="25.5" customHeight="1">
      <c r="A115" s="590"/>
      <c r="B115" s="586"/>
      <c r="C115" s="240" t="s">
        <v>946</v>
      </c>
      <c r="D115" s="305">
        <v>0</v>
      </c>
      <c r="E115" s="305"/>
      <c r="F115" s="305"/>
      <c r="G115" s="305">
        <f t="shared" si="5"/>
        <v>0</v>
      </c>
      <c r="H115" s="305">
        <v>0</v>
      </c>
      <c r="I115" s="307"/>
      <c r="J115" s="306"/>
    </row>
    <row r="116" spans="1:10" ht="28.5" customHeight="1">
      <c r="A116" s="623" t="s">
        <v>280</v>
      </c>
      <c r="B116" s="624"/>
      <c r="C116" s="607"/>
      <c r="D116" s="311">
        <f>SUM(D5,D23,D53,D67,D74,D76,D79,D94,D107)</f>
        <v>6041138000</v>
      </c>
      <c r="E116" s="311"/>
      <c r="F116" s="311"/>
      <c r="G116" s="376">
        <f>D116+E116-F116</f>
        <v>6041138000</v>
      </c>
      <c r="H116" s="311">
        <f>SUM(H5,H23,H53,H67,H74,H76,H79,H94,H107)</f>
        <v>5561131090</v>
      </c>
      <c r="I116" s="379">
        <f>G116-H116</f>
        <v>480006910</v>
      </c>
      <c r="J116" s="312"/>
    </row>
    <row r="117" spans="1:10" ht="25.5" customHeight="1">
      <c r="A117" s="581" t="s">
        <v>184</v>
      </c>
      <c r="B117" s="582"/>
      <c r="C117" s="583"/>
      <c r="D117" s="313">
        <f>D118-D121</f>
        <v>1816778000</v>
      </c>
      <c r="E117" s="313"/>
      <c r="F117" s="313"/>
      <c r="G117" s="433">
        <f>D117+E117-F117</f>
        <v>1816778000</v>
      </c>
      <c r="H117" s="314">
        <f>H118-H121</f>
        <v>1624431056</v>
      </c>
      <c r="I117" s="314">
        <f>G117-H117</f>
        <v>192346944</v>
      </c>
      <c r="J117" s="180"/>
    </row>
    <row r="118" spans="1:10" ht="25.5" customHeight="1">
      <c r="A118" s="573"/>
      <c r="B118" s="651" t="s">
        <v>273</v>
      </c>
      <c r="C118" s="652"/>
      <c r="D118" s="308">
        <f>D119+D120</f>
        <v>4556778000</v>
      </c>
      <c r="E118" s="308"/>
      <c r="F118" s="308"/>
      <c r="G118" s="308">
        <f aca="true" t="shared" si="6" ref="G118:G123">D118</f>
        <v>4556778000</v>
      </c>
      <c r="H118" s="309">
        <f>H119+H120</f>
        <v>3951406192</v>
      </c>
      <c r="I118" s="309"/>
      <c r="J118" s="310"/>
    </row>
    <row r="119" spans="1:10" ht="25.5" customHeight="1">
      <c r="A119" s="574"/>
      <c r="B119" s="645"/>
      <c r="C119" s="315" t="s">
        <v>274</v>
      </c>
      <c r="D119" s="308">
        <v>4520778000</v>
      </c>
      <c r="E119" s="308"/>
      <c r="F119" s="308"/>
      <c r="G119" s="308">
        <f t="shared" si="6"/>
        <v>4520778000</v>
      </c>
      <c r="H119" s="309">
        <v>3917896464</v>
      </c>
      <c r="I119" s="309"/>
      <c r="J119" s="310"/>
    </row>
    <row r="120" spans="1:10" ht="25.5" customHeight="1">
      <c r="A120" s="574"/>
      <c r="B120" s="650"/>
      <c r="C120" s="315" t="s">
        <v>275</v>
      </c>
      <c r="D120" s="308">
        <v>36000000</v>
      </c>
      <c r="E120" s="308"/>
      <c r="F120" s="308"/>
      <c r="G120" s="308">
        <f t="shared" si="6"/>
        <v>36000000</v>
      </c>
      <c r="H120" s="309">
        <v>33509728</v>
      </c>
      <c r="I120" s="309"/>
      <c r="J120" s="310"/>
    </row>
    <row r="121" spans="1:10" ht="25.5" customHeight="1">
      <c r="A121" s="574"/>
      <c r="B121" s="651" t="s">
        <v>276</v>
      </c>
      <c r="C121" s="652"/>
      <c r="D121" s="308">
        <f>D122+D123</f>
        <v>2740000000</v>
      </c>
      <c r="E121" s="308"/>
      <c r="F121" s="308"/>
      <c r="G121" s="308">
        <f t="shared" si="6"/>
        <v>2740000000</v>
      </c>
      <c r="H121" s="309">
        <f>H122+H123</f>
        <v>2326975136</v>
      </c>
      <c r="I121" s="309"/>
      <c r="J121" s="310"/>
    </row>
    <row r="122" spans="1:10" ht="25.5" customHeight="1">
      <c r="A122" s="574"/>
      <c r="B122" s="645"/>
      <c r="C122" s="315" t="s">
        <v>277</v>
      </c>
      <c r="D122" s="308">
        <v>40000000</v>
      </c>
      <c r="E122" s="308"/>
      <c r="F122" s="308"/>
      <c r="G122" s="308">
        <f t="shared" si="6"/>
        <v>40000000</v>
      </c>
      <c r="H122" s="309">
        <v>6402136</v>
      </c>
      <c r="I122" s="309"/>
      <c r="J122" s="310"/>
    </row>
    <row r="123" spans="1:10" ht="25.5" customHeight="1">
      <c r="A123" s="574"/>
      <c r="B123" s="646"/>
      <c r="C123" s="315" t="s">
        <v>278</v>
      </c>
      <c r="D123" s="308">
        <v>2700000000</v>
      </c>
      <c r="E123" s="308"/>
      <c r="F123" s="308"/>
      <c r="G123" s="308">
        <f t="shared" si="6"/>
        <v>2700000000</v>
      </c>
      <c r="H123" s="309">
        <v>2320573000</v>
      </c>
      <c r="I123" s="309"/>
      <c r="J123" s="310"/>
    </row>
    <row r="124" spans="1:10" ht="25.5" customHeight="1">
      <c r="A124" s="559"/>
      <c r="B124" s="647"/>
      <c r="C124" s="316" t="s">
        <v>279</v>
      </c>
      <c r="D124" s="317"/>
      <c r="E124" s="317"/>
      <c r="F124" s="317"/>
      <c r="G124" s="317"/>
      <c r="H124" s="318">
        <f>'대차대조표(부채,기본금)'!D19</f>
        <v>0</v>
      </c>
      <c r="I124" s="318"/>
      <c r="J124" s="319"/>
    </row>
    <row r="125" spans="1:10" ht="28.5" customHeight="1" thickBot="1">
      <c r="A125" s="578" t="s">
        <v>133</v>
      </c>
      <c r="B125" s="579"/>
      <c r="C125" s="580"/>
      <c r="D125" s="530">
        <f>D117+D116</f>
        <v>7857916000</v>
      </c>
      <c r="E125" s="530"/>
      <c r="F125" s="530"/>
      <c r="G125" s="528">
        <f>D125+E125-F125</f>
        <v>7857916000</v>
      </c>
      <c r="H125" s="531">
        <f>H116+H117</f>
        <v>7185562146</v>
      </c>
      <c r="I125" s="531">
        <f>G125-H125</f>
        <v>672353854</v>
      </c>
      <c r="J125" s="532"/>
    </row>
    <row r="126" ht="24" customHeight="1" thickTop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</sheetData>
  <mergeCells count="66">
    <mergeCell ref="B80:C80"/>
    <mergeCell ref="A80:A93"/>
    <mergeCell ref="B81:B82"/>
    <mergeCell ref="B57:C57"/>
    <mergeCell ref="B64:C64"/>
    <mergeCell ref="A67:C67"/>
    <mergeCell ref="B58:B63"/>
    <mergeCell ref="B65:B66"/>
    <mergeCell ref="A54:A66"/>
    <mergeCell ref="A77:A78"/>
    <mergeCell ref="B122:B124"/>
    <mergeCell ref="A116:C116"/>
    <mergeCell ref="B83:C83"/>
    <mergeCell ref="B95:C95"/>
    <mergeCell ref="B119:B120"/>
    <mergeCell ref="A107:C107"/>
    <mergeCell ref="B108:C108"/>
    <mergeCell ref="B112:C112"/>
    <mergeCell ref="B118:C118"/>
    <mergeCell ref="B121:C121"/>
    <mergeCell ref="A1:B1"/>
    <mergeCell ref="A3:C3"/>
    <mergeCell ref="B24:C24"/>
    <mergeCell ref="B33:C33"/>
    <mergeCell ref="A5:C5"/>
    <mergeCell ref="B6:C6"/>
    <mergeCell ref="B15:C15"/>
    <mergeCell ref="A23:C23"/>
    <mergeCell ref="A6:A22"/>
    <mergeCell ref="B7:B14"/>
    <mergeCell ref="J3:J4"/>
    <mergeCell ref="A53:C53"/>
    <mergeCell ref="B43:C43"/>
    <mergeCell ref="A68:A72"/>
    <mergeCell ref="A76:C76"/>
    <mergeCell ref="B77:C77"/>
    <mergeCell ref="B54:C54"/>
    <mergeCell ref="D3:G3"/>
    <mergeCell ref="A73:C73"/>
    <mergeCell ref="A74:A75"/>
    <mergeCell ref="B74:C74"/>
    <mergeCell ref="I2:J2"/>
    <mergeCell ref="A125:C125"/>
    <mergeCell ref="A117:C117"/>
    <mergeCell ref="A94:C94"/>
    <mergeCell ref="I3:I4"/>
    <mergeCell ref="B55:B56"/>
    <mergeCell ref="B89:C89"/>
    <mergeCell ref="H3:H4"/>
    <mergeCell ref="A118:A124"/>
    <mergeCell ref="B96:B104"/>
    <mergeCell ref="A95:A106"/>
    <mergeCell ref="B105:C105"/>
    <mergeCell ref="B109:B111"/>
    <mergeCell ref="A108:A115"/>
    <mergeCell ref="B113:B115"/>
    <mergeCell ref="B84:B88"/>
    <mergeCell ref="B90:B93"/>
    <mergeCell ref="B16:B22"/>
    <mergeCell ref="A24:A52"/>
    <mergeCell ref="B25:B32"/>
    <mergeCell ref="B34:B42"/>
    <mergeCell ref="B44:B52"/>
    <mergeCell ref="B68:C68"/>
    <mergeCell ref="B70:C70"/>
    <mergeCell ref="A79:C79"/>
  </mergeCells>
  <printOptions horizontalCentered="1"/>
  <pageMargins left="0.7480314960629921" right="0.5511811023622047" top="0.984251968503937" bottom="0.984251968503937" header="0.5118110236220472" footer="0.5118110236220472"/>
  <pageSetup firstPageNumber="8" useFirstPageNumber="1" horizontalDpi="600" verticalDpi="600" orientation="landscape" paperSize="9" r:id="rId1"/>
  <headerFooter alignWithMargins="0">
    <oddHeader>&amp;L&amp;"굴림체,보통"〔별지 제3호 서식〕</oddHeader>
    <oddFooter>&amp;C2009교비결산서&amp;R&amp;P페이지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3"/>
  <dimension ref="A1:L18"/>
  <sheetViews>
    <sheetView zoomScaleSheetLayoutView="50" workbookViewId="0" topLeftCell="A1">
      <selection activeCell="D15" sqref="D15"/>
    </sheetView>
  </sheetViews>
  <sheetFormatPr defaultColWidth="8.88671875" defaultRowHeight="43.5" customHeight="1"/>
  <cols>
    <col min="1" max="16384" width="8.88671875" style="1" customWidth="1"/>
  </cols>
  <sheetData>
    <row r="1" spans="1:12" ht="4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4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4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43.5" customHeight="1">
      <c r="A5" s="617" t="s">
        <v>555</v>
      </c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617"/>
    </row>
    <row r="6" spans="1:12" ht="43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4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4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4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43.5" customHeight="1">
      <c r="A10" s="2" t="s">
        <v>741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8" spans="2:3" ht="43.5" customHeight="1">
      <c r="B18" s="503"/>
      <c r="C18" s="503"/>
    </row>
  </sheetData>
  <mergeCells count="1">
    <mergeCell ref="A5:L5"/>
  </mergeCells>
  <printOptions/>
  <pageMargins left="1.27" right="0.75" top="1" bottom="1" header="0.5" footer="0.5"/>
  <pageSetup firstPageNumber="21" useFirstPageNumber="1"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재무과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 종호</dc:creator>
  <cp:keywords/>
  <dc:description/>
  <cp:lastModifiedBy>도진기</cp:lastModifiedBy>
  <cp:lastPrinted>2010-04-06T00:07:05Z</cp:lastPrinted>
  <dcterms:created xsi:type="dcterms:W3CDTF">1998-04-08T02:48:14Z</dcterms:created>
  <dcterms:modified xsi:type="dcterms:W3CDTF">2010-05-31T01:08:05Z</dcterms:modified>
  <cp:category/>
  <cp:version/>
  <cp:contentType/>
  <cp:contentStatus/>
</cp:coreProperties>
</file>